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2" firstSheet="1" activeTab="4"/>
  </bookViews>
  <sheets>
    <sheet name="Форма 1 2022" sheetId="1" state="hidden" r:id="rId1"/>
    <sheet name="Форма 2 2022" sheetId="2" r:id="rId2"/>
    <sheet name="Форма 3 2022" sheetId="3" r:id="rId3"/>
    <sheet name="Форма 4 2022" sheetId="4" r:id="rId4"/>
    <sheet name="Форма 5 2022" sheetId="5" r:id="rId5"/>
    <sheet name="Форма 6 2022" sheetId="6" state="hidden" r:id="rId6"/>
    <sheet name="Форма 7 2022" sheetId="7" state="hidden" r:id="rId7"/>
  </sheets>
  <externalReferences>
    <externalReference r:id="rId10"/>
  </externalReferences>
  <definedNames>
    <definedName name="_xlnm.Print_Area" localSheetId="0">'Форма 1 2022'!$A$1:$P$144</definedName>
    <definedName name="_xlnm.Print_Area" localSheetId="1">'Форма 2 2022'!$A$1:$G$62</definedName>
    <definedName name="_xlnm.Print_Area" localSheetId="2">'Форма 3 2022'!$A$1:$K$68</definedName>
    <definedName name="_xlnm.Print_Area" localSheetId="3">'Форма 4 2022'!$A$1:$K$29</definedName>
    <definedName name="_xlnm.Print_Area" localSheetId="4">'Форма 5 2022'!$A$1:$L$60</definedName>
    <definedName name="_xlnm.Print_Area" localSheetId="6">'Форма 7 2022'!$A$1:$J$13</definedName>
  </definedNames>
  <calcPr fullCalcOnLoad="1"/>
</workbook>
</file>

<file path=xl/sharedStrings.xml><?xml version="1.0" encoding="utf-8"?>
<sst xmlns="http://schemas.openxmlformats.org/spreadsheetml/2006/main" count="1750" uniqueCount="548">
  <si>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</si>
  <si>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</si>
  <si>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</si>
  <si>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</si>
  <si>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</si>
  <si>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тыс. руб.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</si>
  <si>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</si>
  <si>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</si>
  <si>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</si>
  <si>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</si>
  <si>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</si>
  <si>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</si>
  <si>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</si>
  <si>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</si>
  <si>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</si>
  <si>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</si>
  <si>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</si>
  <si>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</si>
  <si>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</si>
  <si>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</si>
  <si>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</si>
  <si>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</si>
  <si>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</si>
  <si>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</si>
  <si>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</si>
  <si>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</si>
  <si>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</si>
  <si>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</si>
  <si>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</si>
  <si>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</si>
  <si>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</si>
  <si>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</si>
  <si>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</si>
  <si>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</si>
  <si>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Достигнутый результат</t>
  </si>
  <si>
    <t>Проблемы, возникшие в ходе реализации мероприятия</t>
  </si>
  <si>
    <t>Кассовые расходы,%</t>
  </si>
  <si>
    <t>Кассовое исполнение на конец отчетного периода</t>
  </si>
  <si>
    <t>Срок выполнения плановый</t>
  </si>
  <si>
    <t>Срок выполнения фактический</t>
  </si>
  <si>
    <t>Оценка расходов согласно муниципальной программе</t>
  </si>
  <si>
    <t>Сводная бюджетная роспись, план на 1 января  отчетного года</t>
  </si>
  <si>
    <t>Сводная бюджетная роспись на отчетную дату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</si>
  <si>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</si>
  <si>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</si>
  <si>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</si>
  <si>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3) иные источники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</si>
  <si>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</si>
  <si>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</si>
  <si>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>Темп роста к уровню прошлого года, % (гр8/гр6*100)</t>
  </si>
  <si>
    <t>941</t>
  </si>
  <si>
    <t>Управление культуры,спорта и молодежной политики Администрации города Воткинска</t>
  </si>
  <si>
    <t>938</t>
  </si>
  <si>
    <t>07</t>
  </si>
  <si>
    <t>610</t>
  </si>
  <si>
    <t>3</t>
  </si>
  <si>
    <t>Обеспечение деятельности подведомственных учреждений за счет средств бюджета города Воткинска</t>
  </si>
  <si>
    <t>4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</si>
  <si>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реализующих основную общеобразовательную программу дошкольного образования</t>
  </si>
  <si>
    <t>10</t>
  </si>
  <si>
    <t>04</t>
  </si>
  <si>
    <t>610,620</t>
  </si>
  <si>
    <t>5</t>
  </si>
  <si>
    <t>09</t>
  </si>
  <si>
    <t>6</t>
  </si>
  <si>
    <t>7</t>
  </si>
  <si>
    <t>8</t>
  </si>
  <si>
    <t>05</t>
  </si>
  <si>
    <t>0120161200</t>
  </si>
  <si>
    <t>0120161207</t>
  </si>
  <si>
    <t>0120161209</t>
  </si>
  <si>
    <t>Предоставление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</si>
  <si>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0120260630</t>
  </si>
  <si>
    <t>03</t>
  </si>
  <si>
    <t>Организация обучения по программам дополнительного образования детей различной направленности</t>
  </si>
  <si>
    <t>620</t>
  </si>
  <si>
    <t>Обеспечение персонифицированного финансирования дополнительного образования детей</t>
  </si>
  <si>
    <t>0130261300</t>
  </si>
  <si>
    <t>Организация обучения по программам дополнительного образования детей физкультурно-спортивной направленности</t>
  </si>
  <si>
    <t>06</t>
  </si>
  <si>
    <t xml:space="preserve">Обеспечение деятельности подведомственных учреждений за счет средств бюджета города Воткинска </t>
  </si>
  <si>
    <t>850</t>
  </si>
  <si>
    <t>Обеспечение деятельности подведомственных образовательных учреждений для  реализации программы "Детское и школьное питание"</t>
  </si>
  <si>
    <t>Обеспечение деятельности подведомственных учреждений за счет средств бюджета города Воткинска (содержание МАУ ДОЛ "Юность")</t>
  </si>
  <si>
    <t xml:space="preserve"> 0160161530</t>
  </si>
  <si>
    <t>0160161539</t>
  </si>
  <si>
    <t>Укрепление материально-технической базы муниципалных загородных детских оздоровительных лагерей</t>
  </si>
  <si>
    <t>0160105230</t>
  </si>
  <si>
    <t>01601S5230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</si>
  <si>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</si>
  <si>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 xml:space="preserve">  0160205230</t>
  </si>
  <si>
    <t>01602S5230</t>
  </si>
  <si>
    <t>Организация работы лагерей с дневным пребыванием</t>
  </si>
  <si>
    <t xml:space="preserve"> 0160305230</t>
  </si>
  <si>
    <t>610, 620</t>
  </si>
  <si>
    <t>01603S5230</t>
  </si>
  <si>
    <t>Мероприятия по организации временного трудоустройства подростков</t>
  </si>
  <si>
    <t xml:space="preserve"> 0160405230</t>
  </si>
  <si>
    <t xml:space="preserve"> 01604S5230</t>
  </si>
  <si>
    <t>Реализация вариативных программ в сфере отдыха детей и подростков</t>
  </si>
  <si>
    <t>110, 240, 850</t>
  </si>
  <si>
    <t>ВСЕГО</t>
  </si>
  <si>
    <t>Оценка расходов, тыс. руб.</t>
  </si>
  <si>
    <t>Отношение фактических расходов к оценке расходов, %</t>
  </si>
  <si>
    <t>средства бюджета Российской федерации</t>
  </si>
  <si>
    <t xml:space="preserve">2) средства бюджетов других уровней бюджетной системы Российской Федерации, планируемые к привлечению </t>
  </si>
  <si>
    <t>Развитие дошкольного образования</t>
  </si>
  <si>
    <t>Развитие общего образования</t>
  </si>
  <si>
    <t>Создание условий для реализации муниципальной программы</t>
  </si>
  <si>
    <t>Детское и школьное питание</t>
  </si>
  <si>
    <t xml:space="preserve"> 0150161210</t>
  </si>
  <si>
    <t>Количество воспитанников, посещающих дошкольные образовательные учреждения</t>
  </si>
  <si>
    <t>Расходы бюджета города Воткинска на оказание муниципальной услуги (выполнение работы)</t>
  </si>
  <si>
    <t>Реализация основных  общеобразовательных  программ начального общего образования</t>
  </si>
  <si>
    <t>Количество обучающихся</t>
  </si>
  <si>
    <t>человек</t>
  </si>
  <si>
    <t>Расходы бюджета города Воткинска  на оказание муниципальной услуги (выполнение работ)</t>
  </si>
  <si>
    <t>Реализация основных  общеобразовательных  программ основного общего образования</t>
  </si>
  <si>
    <t>Реализация основных  общеобразовательных  программ среднего общего образования</t>
  </si>
  <si>
    <t>Предоставление дополнительного образования детям в детских школах исскуств</t>
  </si>
  <si>
    <t>Количество детей посещающих школы</t>
  </si>
  <si>
    <t>Реализация дополнительных общеразвивающих программ</t>
  </si>
  <si>
    <t>Количество человеко-часов</t>
  </si>
  <si>
    <t>человеко-часы</t>
  </si>
  <si>
    <t>Реализация дополнительных общеразвивающих предпрофессиональных программ</t>
  </si>
  <si>
    <t>Организация отдыха детей в каникулярное время</t>
  </si>
  <si>
    <t>Организация деятельности специализированных (профильных) лагерей</t>
  </si>
  <si>
    <t>Количество мероприятий</t>
  </si>
  <si>
    <t>Расходы бюджета муниципального района на выполнение работы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</si>
  <si>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</si>
  <si>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Факт по состоянию на конец отчетного периода</t>
  </si>
  <si>
    <t>% исполнения к плану на отчетный год (гр9/гр7*100)</t>
  </si>
  <si>
    <t>% исполнения к плану на отчетный период (гр9/гр8*100)</t>
  </si>
  <si>
    <t>Реализация основных общеобразовательных программ дошкольного образования, присмотр и уход</t>
  </si>
  <si>
    <t>Едница измерения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</si>
  <si>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
</t>
  </si>
  <si>
    <t>процентов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</si>
  <si>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</si>
  <si>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Коэффициент посещаемости детьми муниципальных дошкольных 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</si>
  <si>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</si>
  <si>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Среднемесячная номинальная начисленная заработная плата работников муниципальных дошкольных образовательных учреждений</t>
  </si>
  <si>
    <t>рублей</t>
  </si>
  <si>
    <t xml:space="preserve">Доля детей в возрасте от 2 месяцев  до 3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2 месяцев  до 3 лет
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</si>
  <si>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</si>
  <si>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</si>
  <si>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</si>
  <si>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Среднемесячная номинальная начисленная заработная плата учителей муниципальных общеобразовательных учреждений</t>
  </si>
  <si>
    <t>руб.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</si>
  <si>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</si>
  <si>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Среднемесячная номинальная начисленная заработная плата работников муниципальных общеобразовательных учреждений</t>
  </si>
  <si>
    <t>Доля педагогических работников муниципальных образовательных организаций дополнительного образования детей в возрасте до 30 лет, в общей численности педагогических работников муниципальных образовательных организаций дополнительного образования детей</t>
  </si>
  <si>
    <t>Доля педагогических работников муниципальных образовательных организаций, получивших 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образовательных организаций</t>
  </si>
  <si>
    <t>Доля педагогических работников муниципальных образовательных организаций с высшим образованием, в общей численности педагогических работников муниципальных образовательных организаций</t>
  </si>
  <si>
    <t>Охват учащихся общеобразовательных учреждений всеми видами питания</t>
  </si>
  <si>
    <t>В том числе охват учащихся общеобразовательных учреждений горячим питанием</t>
  </si>
  <si>
    <t>Развитие образования и воспитание</t>
  </si>
  <si>
    <t>Х</t>
  </si>
  <si>
    <t>СПмп</t>
  </si>
  <si>
    <t>процент</t>
  </si>
  <si>
    <t xml:space="preserve">процент </t>
  </si>
  <si>
    <t>%</t>
  </si>
  <si>
    <t xml:space="preserve">Управление образования </t>
  </si>
  <si>
    <t xml:space="preserve">Организация отдыха детей в каникулярное время 
</t>
  </si>
  <si>
    <t>Управление образования</t>
  </si>
  <si>
    <t>Обеспечение участия представителей города Воткинска в конкурсах, смотрах, соревнованиях, турнирах  и т.п. мероприятиях на городском, республиканском, межрегиональном и российском уровнях</t>
  </si>
  <si>
    <t>Управление образования, Управление физической культуры, спорта и молодежной политики</t>
  </si>
  <si>
    <t>Организация повышения квалификации педагогических работников, руководителей муниципальных образовательных учреждений города Воткинска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</si>
  <si>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</si>
  <si>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</si>
  <si>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Обеспечение муниципальных образовательных учреждений квалифицированными кадрами</t>
  </si>
  <si>
    <t>Управление физической культуры, спорта и молодежной политики</t>
  </si>
  <si>
    <t>Обеспечение деятельности подведомственных учреждений за счет средств бюджета города Воткинска (Cодержание МАУ ДОЛ "Юность")</t>
  </si>
  <si>
    <t>Предоставление частичного возмещения (компенсации)стоимости путевки для детей в загородные детские оздоровительные лагеря</t>
  </si>
  <si>
    <t>Организация иных форм отдыха детей в каникулярное время за исключением дневных лагерей и загородных лагерей</t>
  </si>
  <si>
    <t>9=гр8/гр7 либо  гр.7/гр 8</t>
  </si>
  <si>
    <t>Относительное отклонение факта от плана</t>
  </si>
  <si>
    <t xml:space="preserve">Обоснование отклонеинй значений целевого показателя (индикатора) на конец отчетного периода </t>
  </si>
  <si>
    <t xml:space="preserve">факт на конец отчетного периодана </t>
  </si>
  <si>
    <t xml:space="preserve">план на конец отчетного (текущего) года                 </t>
  </si>
  <si>
    <t xml:space="preserve">факт на начало отчетного периода (за прошлый год)   </t>
  </si>
  <si>
    <t>Ответственный исполнитель: Управление образования</t>
  </si>
  <si>
    <t>Отвественный исполнитель, соисполнители</t>
  </si>
  <si>
    <t>"Развитие образования и воспитание на 2020-2024 годы"</t>
  </si>
  <si>
    <t>Реализация основных общеобразовательных программ дошкольного воспитания, присмотр и уход за детьми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</si>
  <si>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</si>
  <si>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0110161100</t>
  </si>
  <si>
    <t>0110160620, 0110160630</t>
  </si>
  <si>
    <t>0110204240</t>
  </si>
  <si>
    <t>0110204480</t>
  </si>
  <si>
    <t>Реализация мероприятий по присмотру и уходу за детьми-инвалидами, детьми-сиротами и детьми , оставшимися без попечения родителей, а также за детьми с туберкулезной интоксикацией, обучающимися в муниципальных образовательных организациях , находящихся на территории УР, реализующих образовательную программу дошкольного образования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</si>
  <si>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</t>
  </si>
  <si>
    <t>0120160620</t>
  </si>
  <si>
    <t>Предоставление общедоступного и бесплатного дошкольного, начального общего, основного общего, среднего 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 (выполнение переданных государственных полномочий Удмуртской Республики)</t>
  </si>
  <si>
    <t>0120204330</t>
  </si>
  <si>
    <t>Уплата налога на имущество специальной(коррекционной) общеобразовательной организации, земельный налог</t>
  </si>
  <si>
    <t>Развтие системы воспитания и   дополнительного образования  детей</t>
  </si>
  <si>
    <t>Оказание учреждениями дополнительного бразования детей   муниципальных услуг, выполнение работ, финансовое обеспечение деятельности муниципальных учреждений</t>
  </si>
  <si>
    <t>0130161300</t>
  </si>
  <si>
    <t>0140160030</t>
  </si>
  <si>
    <t>0140260120</t>
  </si>
  <si>
    <t>0140260630</t>
  </si>
  <si>
    <t xml:space="preserve"> 01501S6960</t>
  </si>
  <si>
    <t>0150106960</t>
  </si>
  <si>
    <t xml:space="preserve"> 01605S5230</t>
  </si>
  <si>
    <t>Содержание муниципального имущества (текущий ремонт, капитальный ремонт,  подготовка учреждений к новому учебному году, отопительному периоду)</t>
  </si>
  <si>
    <t>Укрепление материально-технической базы дошкольных образовательных учреждений, реализация наказов избирателей</t>
  </si>
  <si>
    <t>Материальная поддержка семей с детьми дошкольного возраста</t>
  </si>
  <si>
    <t>01101S0830</t>
  </si>
  <si>
    <t>0110161150</t>
  </si>
  <si>
    <t>0110100830</t>
  </si>
  <si>
    <t>0120100830</t>
  </si>
  <si>
    <t>01201S0830</t>
  </si>
  <si>
    <t>Внедрение федеральных государственных образовательных стандартов (требований) дошкольного образования</t>
  </si>
  <si>
    <t>0110101820</t>
  </si>
  <si>
    <t>01201S8810</t>
  </si>
  <si>
    <t>Реализация федеральных государственных образовательных стандартов  общего образования (ФГОС)</t>
  </si>
  <si>
    <t>011016110С</t>
  </si>
  <si>
    <t>0120108810</t>
  </si>
  <si>
    <t>0120153030</t>
  </si>
  <si>
    <t>012Е308850</t>
  </si>
  <si>
    <t>0120160180</t>
  </si>
  <si>
    <t>0130161309</t>
  </si>
  <si>
    <t xml:space="preserve">0130161300 </t>
  </si>
  <si>
    <t>Модернизация (капитальный ремонт, реконструкция) региональных и муниципальных детских школ искусств по видам искусств</t>
  </si>
  <si>
    <t xml:space="preserve">Управление культуры, спорта и молодежной политики </t>
  </si>
  <si>
    <t>013056130Д</t>
  </si>
  <si>
    <t>Укрепление материально-технической базы   учреждений дополнительного образования, реализация наказов избирателей</t>
  </si>
  <si>
    <t>Организация дополнительного профессионального образования по профилю педагогической деятельности  (в рамках реализации  национального проекта "Образование", проект "Успех каждого ребенка")</t>
  </si>
  <si>
    <t>0130101820</t>
  </si>
  <si>
    <t>0160505230</t>
  </si>
  <si>
    <t>0160461300</t>
  </si>
  <si>
    <t>0160361209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</si>
  <si>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</si>
  <si>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Оказание муниципальной услуги «Прием заявлений, постановка на учет и выдача путевок в образовательные учреждения, реализующие основную образовательную программу дошкольного образования (детские сады)  в муниципальном образовании «Город Воткинск»</t>
  </si>
  <si>
    <t>Проведен учет детей, претендующих на получение дошкольного образования, предоставлены путевки в образовательные учреждения, реализующие основную образовательную программу дошкольного образования</t>
  </si>
  <si>
    <t>Предоставлены средства на  обеспечение  государственных гарантий реализации прав граждан на получение общедоступного и бесплатного дошкольного образования</t>
  </si>
  <si>
    <t>Оказание муниципальными дошкольными образовательными  учреждениями муниципальных услуг, выполнение работ, финансовое обеспечение деятельности муниципальных учреждений</t>
  </si>
  <si>
    <t xml:space="preserve">Организовано предоставление общедоступного и бесплатного дошкольного образования по основным общеобразовательным программам в муниципальных дошкольных образовательных организациях, созданы условия для осуществления присмотра и ухода за детьми, содержания детей в муниципальных дошкольных образовательных организациях. </t>
  </si>
  <si>
    <t xml:space="preserve">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Воткинска, реализация переданных государственных полномочий Удмуртской Республики. </t>
  </si>
  <si>
    <t>Реализация предоставления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оплаты за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</si>
  <si>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Освобождены от родительской платы за  присмотр и уход за  ребенком в муниципальных дошкольных образовательных учреждениях, реализующих основную общеобразовательную программу дошкольного образования родители (законные представители), если один или оба из которых являются инвалидами первой или второй группы и не имеют других доходов, кроме пенсии</t>
  </si>
  <si>
    <t>Освобождены от родительской платы за  присмотр и уход за  ребенком в муниципальных дошкольных  образовательных учреждениях, реализующих основную общеобразовательную программу дошкольного образования, детей – инвалидов, детей оставшихся без попечения родителей, а также за детей с туберкулезной интоксикацией</t>
  </si>
  <si>
    <t>Организация доступности дошкольных образовательных учреждений  для инвалидов и других маломобильных групп населения  в  целях реализации государственной программы Российской Федерации "Доступная среда"</t>
  </si>
  <si>
    <t>Обеспечены условия доступности  для инвалидов и других маломобильных групп населения согласно планам, совершенствована системы комплексной реабилитации и абилитации инвалидов в муниципальных дошкольных образовательных организациях</t>
  </si>
  <si>
    <r>
      <t>Строительство, реконструкция, модернизация объектов муниципальной собственности в  целях реализации национального проекта РФ"Демография"</t>
    </r>
    <r>
      <rPr>
        <b/>
        <i/>
        <sz val="9"/>
        <rFont val="Times New Roman"/>
        <family val="1"/>
      </rPr>
      <t>( проект "Содействие занятости женщин)</t>
    </r>
  </si>
  <si>
    <t>Приобретено оборудование для дошкольной образовательной организации</t>
  </si>
  <si>
    <t>Повышена квалификация кпедагогических кадров.Разработана  образовательная программа с учетом региональных, национальных и этнокультурных особенностей (региональная составляющая).</t>
  </si>
  <si>
    <t>Оказание муниципальных услуг по реализации основных общеобразовательных программ по реализации начального, основного и   среднего общего образования</t>
  </si>
  <si>
    <t>Введена в режим  функционирования система персонифицированного дополнительного образования детей (ПФДО) п\</t>
  </si>
  <si>
    <r>
      <t xml:space="preserve">Организация дополнительного профессионального образования по профилю педагогической деятельности </t>
    </r>
    <r>
      <rPr>
        <i/>
        <sz val="9"/>
        <rFont val="Times New Roman"/>
        <family val="1"/>
      </rPr>
      <t xml:space="preserve"> (в рамках реализации  национального проекта "Образование", проект "Успех каждого ребенка")</t>
    </r>
  </si>
  <si>
    <r>
      <t>Организация деятельности муниципальных учреждений дополнительного образования детей города Воткинска в качестве республиканских экспериментальных площадок и опорных учреждений</t>
    </r>
    <r>
      <rPr>
        <i/>
        <sz val="9"/>
        <rFont val="Times New Roman"/>
        <family val="1"/>
      </rPr>
      <t xml:space="preserve"> (в рамках реализации  национального проекта "Образование", проект "Успех каждого ребенка", республиканской программы "Доступное дополнительное образование для детей")</t>
    </r>
  </si>
  <si>
    <t>Проведение семинаров, совещаний по распространению успешного опыта организации дополнительного образования детей</t>
  </si>
  <si>
    <t>Проведены все запланированные мероприятия по распространению успешного опыта организации дополнительного образования детей</t>
  </si>
  <si>
    <r>
      <t>Разработка новых образовательных программ и проектов в сфере дополнительного образования дете</t>
    </r>
    <r>
      <rPr>
        <i/>
        <sz val="9"/>
        <rFont val="Times New Roman"/>
        <family val="1"/>
      </rPr>
      <t xml:space="preserve"> (в рамках реализации  национального проекта "Образование", проект "Успех каждого ребенка")</t>
    </r>
  </si>
  <si>
    <t>Не менее  45% представителей города Воткинска приняли участие в конкурсах, смотрах, соревнованиях, турнирах  и т.п. мероприятиях на городском, республиканском, межрегиональном и российском уровнях</t>
  </si>
  <si>
    <t>Предоставлено дополнительное образование детей по программам дополнительного образования детей физкультурно-спортивной направленности</t>
  </si>
  <si>
    <t>Проведен текущий ремонт, все общеобразовательные учреждения подготовлены к новому учебному году.</t>
  </si>
  <si>
    <t>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«Развитие образования и воспитание» на 2020-2024годы</t>
  </si>
  <si>
    <t>Повышена квалификация руководителей  образовательных учреждений</t>
  </si>
  <si>
    <t xml:space="preserve"> Проведен конкурс с целью стимулированя педагогических кадров муниципальных образовательных учреждений </t>
  </si>
  <si>
    <t>Организация работ по разработке и внедрению муниципальной  системы независимой оценки качества условий осуществления образовательной деятельности образовательных организаций</t>
  </si>
  <si>
    <t>Проведена независимая оценка качества условий осуществления образовательной деятельности образовательных организаций , подлежащих НОК в текущем году</t>
  </si>
  <si>
    <t>08</t>
  </si>
  <si>
    <t>Организация работ по информированию населения об организации предоставления дошкольного, общего, дополнительного образования детей в городе Воткинске</t>
  </si>
  <si>
    <t>На стендах и сайтах образовательных организаций размещена полная информация о деятельности учреждения</t>
  </si>
  <si>
    <t>Увеличена доля   детей 1 и 2 групп здоровья. Оказана поддержка  малообеспеченным семьям, дети из которых получили льготное питание.</t>
  </si>
  <si>
    <t>Обеспечение обогащенными продуктами питания, в том числе молоком, молочной продукцией, соками и другими продуктами питания  детей дошкольного возраста в образовательных учреждениях, реализующих программы дошкольного образования</t>
  </si>
  <si>
    <t>Улучшены показатели здоровья  детей дошкольного возраста</t>
  </si>
  <si>
    <t>Обеспечение учащихся общеобразовательных учреждений качественным сбалансированным питанием</t>
  </si>
  <si>
    <t>Обеспечена деятельность МАУ  ДОЛ "Юность" за счет средств бюджета города Воткинска</t>
  </si>
  <si>
    <t>Предоставлено частичное возмещение (компенсация)стоимости путевки для детей в загородные детские оздоровительные лагеря</t>
  </si>
  <si>
    <t>Организация временного трудоустройства подростков</t>
  </si>
  <si>
    <t>Проведены мероприятия по организации временного трудоустройства подростков</t>
  </si>
  <si>
    <t>Увеличен перечень вариативных программ в сфере отдыха детей и подростков</t>
  </si>
  <si>
    <t xml:space="preserve">Управление образования образовательные учреждения города Воткинска </t>
  </si>
  <si>
    <t>Организованы иные форым отдыха детей в каникулярное время за исключением дневных лагерей и загородных лагерей</t>
  </si>
  <si>
    <t>По данному направлению средства не выделялись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</si>
  <si>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(республиканская программа  "Создание новых мест в общеобразовательных организациях в Удмуртской Республике на 2016 - 2025 годы")</t>
  </si>
  <si>
    <t xml:space="preserve">Развитие системы воспитания и дополнительное образование детей </t>
  </si>
  <si>
    <t>единиц</t>
  </si>
  <si>
    <t>тыс.единиц</t>
  </si>
  <si>
    <t>баллов</t>
  </si>
  <si>
    <t>Доля детей, охваченных организованными формами отдыха, оздоровления, творческого досуга, занятости, от общего числа детей в возрасте от 6,5 до 15 лет  каникулярное время</t>
  </si>
  <si>
    <t xml:space="preserve"> - в загородных оздоровительных лагерях </t>
  </si>
  <si>
    <t>- в лагерях с дневным пребыванием детей</t>
  </si>
  <si>
    <t xml:space="preserve">- в санаториях </t>
  </si>
  <si>
    <t>прочее (культурно-досуговые и спортивные мероприятия и т.п.)</t>
  </si>
  <si>
    <t xml:space="preserve"> -эффективность оздоровления детей, отдохнувших в период летних каникул в муниципальных загородных оздоровительных лагерях</t>
  </si>
  <si>
    <t>-заполняемость муниципального загородного оздоровительного лагеря в летнее каникулярное время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</si>
  <si>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</si>
  <si>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х</t>
  </si>
  <si>
    <t xml:space="preserve">"Развитие образования и воспитание на 2020-2024 годы" </t>
  </si>
  <si>
    <r>
      <t xml:space="preserve">Организация и проведение олимпиад школьников, мониторингов на муниципальном уровне  </t>
    </r>
    <r>
      <rPr>
        <i/>
        <sz val="9"/>
        <rFont val="Times New Roman"/>
        <family val="1"/>
      </rPr>
      <t>(в рамках реализации  национального проекта "Образование", проект "Успех каждого ребенка")</t>
    </r>
  </si>
  <si>
    <r>
      <t xml:space="preserve">Формирование и развитие современной информационной образовательной среды в муниципальных общеобразовательных организациях </t>
    </r>
    <r>
      <rPr>
        <i/>
        <sz val="9"/>
        <rFont val="Times New Roman"/>
        <family val="1"/>
      </rPr>
      <t>(в рамках реализации национального проекта "Образование", проект "Цифровая образовательная среда")</t>
    </r>
  </si>
  <si>
    <t>штук</t>
  </si>
  <si>
    <t xml:space="preserve"> Развитие системы воспитания и дополнительного образования  детей</t>
  </si>
  <si>
    <t xml:space="preserve">Значение показателя возросло в связи с  ростом средней заработной платы педагогических работников в соответствии с Указом Президента РФ </t>
  </si>
  <si>
    <t xml:space="preserve">           У Т В Е Р Ж Д А Ю</t>
  </si>
  <si>
    <t>Управление культуры,спорта и молодежной политики</t>
  </si>
  <si>
    <t>0110105470</t>
  </si>
  <si>
    <t>0110400820</t>
  </si>
  <si>
    <t>0110161109</t>
  </si>
  <si>
    <t>0110162800</t>
  </si>
  <si>
    <t>0110207120</t>
  </si>
  <si>
    <t>01102S7120</t>
  </si>
  <si>
    <t>Строительство, реконструкция, модернизация и оснащение объектов муниципальной собственности в  целях реализации национального проекта РФ"Демография"( проект "Содействие занятости женщин)</t>
  </si>
  <si>
    <t>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</si>
  <si>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011P222320</t>
  </si>
  <si>
    <t>011P22232S</t>
  </si>
  <si>
    <t>0120104310</t>
  </si>
  <si>
    <t>0120109090</t>
  </si>
  <si>
    <t>0120100120</t>
  </si>
  <si>
    <t>0120160630</t>
  </si>
  <si>
    <t>012026120C</t>
  </si>
  <si>
    <t>0120161250</t>
  </si>
  <si>
    <t>Обеспечение выплат ежемесячного денежного вознаграждения за классное руководство педагогическим  работникам государственных образовательных организаций субъектов Российской Федерации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</si>
  <si>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 xml:space="preserve">Управление культуры,спорта и молодежной политики </t>
  </si>
  <si>
    <t xml:space="preserve"> 0130160630</t>
  </si>
  <si>
    <t>0130361350</t>
  </si>
  <si>
    <t>400</t>
  </si>
  <si>
    <t>01305S5190</t>
  </si>
  <si>
    <t>0130555190</t>
  </si>
  <si>
    <t>Обеспечение витаминизированным молоком и кулинарным изделием обучающихся 1-4-х классов общеобразовательных учреждений, обеспечение  бесплатным горячим питанием обучающихся 5-11-х классов общеобразовательных учреждений из малообеспеченных семей (кроме детей из многодетных  малообеспеченных семей)</t>
  </si>
  <si>
    <t>01501S3040</t>
  </si>
  <si>
    <t>01501L3040</t>
  </si>
  <si>
    <t>0150161219</t>
  </si>
  <si>
    <t>0160161530</t>
  </si>
  <si>
    <t xml:space="preserve"> 0160160630</t>
  </si>
  <si>
    <t xml:space="preserve">Управление образования ,образовательные учреждения города Воткинска </t>
  </si>
  <si>
    <t>01604S5230</t>
  </si>
  <si>
    <t xml:space="preserve">Координатор муниципальной программы                                                                   Заместитель главы Администрации по социальным вопросам -начальник управления социальной поддержки    </t>
  </si>
  <si>
    <t xml:space="preserve"> ______________  Александрова Ж.А.</t>
  </si>
  <si>
    <t xml:space="preserve">К плану на  1 января отчетного  года
(гр14/гр12*
100)
</t>
  </si>
  <si>
    <t xml:space="preserve">К плану на отчетную  дату
(гр14/гр13*
100)
</t>
  </si>
  <si>
    <t>Организация бесплатного горячего  питания обучающихся, получающих начальное общее образование в государственных и муниципальных образовательных организациях субъекта Российской Федерации</t>
  </si>
  <si>
    <t>Обеспечение всех обучающихся, получающих начальное общее образование в муниципальных образовательных организациях в городе Воткинске, бесплатным горячим питанием</t>
  </si>
  <si>
    <t>Обеспечены завтраком, в том числе из обогащенных продуктов, включая молочные, учащиеся 1-4-х классов общеобразовательных учреждений,  обеспечены качественным питанием учащиеся 1-11-х классов общеобразовательных учреждений, в том числе учащиеся из малоимущих семей.Произошло увеличение  доли  детей 1 и 2 групп здоровья</t>
  </si>
  <si>
    <t>Всего мероприятий 12</t>
  </si>
  <si>
    <t>Выполнено  12  СММп 1,000</t>
  </si>
  <si>
    <t>Всего мероприятий 14</t>
  </si>
  <si>
    <t>Выполнено  14  СММп 1,000</t>
  </si>
  <si>
    <t>Всего мероприятий 13</t>
  </si>
  <si>
    <t>Выполнено  13  СММп 1,000</t>
  </si>
  <si>
    <t>Всего мероприятий 11</t>
  </si>
  <si>
    <t>Выполнено  11  СММп 1,000</t>
  </si>
  <si>
    <t>Всего мероприятий 5</t>
  </si>
  <si>
    <t>Выполнено  5  СММп 1,000</t>
  </si>
  <si>
    <t>Всего мероприятий 8</t>
  </si>
  <si>
    <t>Выполнено  8  СММп 1,000</t>
  </si>
  <si>
    <t>Значение показателя  достигнуто в связи с тем, что проведена большая организационная работа в ОО по организации здорового питания</t>
  </si>
  <si>
    <t>В учреждениях дополнительного образования увеличилось количество молодых педагогов,  работает 22 педагога до 30 лет</t>
  </si>
  <si>
    <t>Проведена модернизация (капитальный ремонт, реконструкция) региональных и муниципальных детских школ искусств по видам искусств</t>
  </si>
  <si>
    <r>
  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</t>
    </r>
    <r>
      <rPr>
        <i/>
        <sz val="12"/>
        <rFont val="Times New Roman"/>
        <family val="1"/>
      </rPr>
      <t>национальный проект "Образование" проект "Успех каждого ребенка")</t>
    </r>
  </si>
  <si>
    <r>
      <t xml:space="preserve">Доля детей с ограниченными возможностями здоровья осваивающих общеобразовательные программы, в том числе с использованием дистанционных технологий  от общего числа детей данной категории                                                                            </t>
    </r>
    <r>
      <rPr>
        <i/>
        <sz val="12"/>
        <rFont val="Times New Roman"/>
        <family val="1"/>
      </rPr>
      <t>( национальный проект "Образование", проект "Успех каждого ребенка")</t>
    </r>
  </si>
  <si>
    <r>
      <t xml:space="preserve">Доля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                                                    </t>
    </r>
    <r>
      <rPr>
        <i/>
        <sz val="12"/>
        <rFont val="Times New Roman"/>
        <family val="1"/>
      </rPr>
      <t>( национальный проект "Образование", проект "Успех каждого ребенка")</t>
    </r>
  </si>
  <si>
    <r>
  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"Билет в будущеее"                                                                    </t>
    </r>
    <r>
      <rPr>
        <i/>
        <sz val="12"/>
        <rFont val="Times New Roman"/>
        <family val="1"/>
      </rPr>
      <t>( национальный проект "Образование", проект "Успех каждого ребенка")</t>
    </r>
  </si>
  <si>
    <r>
      <t xml:space="preserve"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                                                         </t>
    </r>
    <r>
      <rPr>
        <i/>
        <sz val="12"/>
        <rFont val="Times New Roman"/>
        <family val="1"/>
      </rPr>
      <t>(республиканская программа "Доступное дополнительное образование для детей")</t>
    </r>
  </si>
  <si>
    <r>
      <t>Доля  детей в возрасте от  5 до 18 лет, использующих сертификаты дополнительного образования, в статусе сертификатов персонифицированного финансирования                         (</t>
    </r>
    <r>
      <rPr>
        <i/>
        <sz val="12"/>
        <rFont val="Times New Roman"/>
        <family val="1"/>
      </rPr>
      <t>республиканская программа "Доступное дополнительное образование для детей")</t>
    </r>
  </si>
  <si>
    <r>
      <t xml:space="preserve"> Количество новых мест в общеобразовательных организациях муниципального образования «Город Воткинск»  (республиканская программа  </t>
    </r>
    <r>
      <rPr>
        <i/>
        <sz val="12"/>
        <rFont val="Times New Roman"/>
        <family val="1"/>
      </rPr>
      <t>"Создание новых мест в общеобразовательных организациях в Удмуртской Республике на 2016 - 2025 годы")</t>
    </r>
  </si>
  <si>
    <r>
      <t>Количество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  </r>
    <r>
      <rPr>
        <i/>
        <sz val="12"/>
        <rFont val="Times New Roman"/>
        <family val="1"/>
      </rPr>
      <t xml:space="preserve"> (национальный проект "Демография", проект "Содействие занятости женщин")</t>
    </r>
  </si>
  <si>
    <r>
  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- НКО), с нарастающим итогом с 2019 года (</t>
    </r>
    <r>
      <rPr>
        <i/>
        <sz val="12"/>
        <rFont val="Times New Roman"/>
        <family val="1"/>
      </rPr>
      <t>национальный проект "Демография", проект "Поддержка семей, имеющих детей")</t>
    </r>
  </si>
  <si>
    <r>
      <t>Результаты независимой оценки качества условий оказания услуг муниципальными образовательными  организациями муниципального образования "Город Воткинск"</t>
    </r>
    <r>
      <rPr>
        <i/>
        <sz val="12"/>
        <rFont val="Times New Roman"/>
        <family val="1"/>
      </rPr>
      <t>( по данным официального сайта для размещения информации о государственных и муниципальных учреждениях в сети "Интернет" (при наличии):                                                                                                                     -в сфере образования</t>
    </r>
  </si>
  <si>
    <r>
      <t xml:space="preserve">- </t>
    </r>
    <r>
      <rPr>
        <sz val="12"/>
        <color indexed="8"/>
        <rFont val="Times New Roman"/>
        <family val="1"/>
      </rPr>
      <t>в профильных сменах, проводимых на базе муниципального загородного оздоровительного лагеря и на базе муниципальных лагерей с дневным пребыванием детей (%)</t>
    </r>
  </si>
  <si>
    <r>
      <t>-доля детей, находящихся в трудной жизненной ситуации, охваченных организованными профильными сменами от общего числа детей, находящихся в трудной жизненной ситуации, 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каникулярное время</t>
    </r>
  </si>
  <si>
    <t>Развитие системы воспитания и   дополнительного образования  детей</t>
  </si>
  <si>
    <t>На стендах и сайтах образовательных организаций размещена полная информация о деятельности учреждений, в том числе  реализации программ  дистанционного образования на различных платформах          На все обращения граждан предоставлены ответы, информация о предоставляемых муниципальных услугах  доступна и размещена на официальных сайтах учреждения и стендах</t>
  </si>
  <si>
    <t>110,240,610, 620</t>
  </si>
  <si>
    <t>240,610,620</t>
  </si>
  <si>
    <t xml:space="preserve">Социальная поддержка детей-сирот и детей, оставшихся без попечения родителей, обучающихся и воспитывающихся в образовательных организациях для детей- сирот и  детей, оставшихся без попечения родителей, также в патронатной семье, и организиция предоставелния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организациях для детей-сирот и детей, осташихся без поречения родителей ( выполенени переданных государственных полномочий Удмуртской Республики) государственных </t>
  </si>
  <si>
    <t>0120304380</t>
  </si>
  <si>
    <t>100,200,300,852</t>
  </si>
  <si>
    <t>Уплата налога на имущество общеобразовательных организаций, земельный налог</t>
  </si>
  <si>
    <t>0120360630</t>
  </si>
  <si>
    <t>851</t>
  </si>
  <si>
    <t>Обеспечение  питанием учащихся 1-11-х классов общеобразовательных учреждений й из многодетных малообеспеченных семей, учащихся с ограниченными возможностями здоровья (ОВЗ)</t>
  </si>
  <si>
    <t>240,610, 620</t>
  </si>
  <si>
    <t>240</t>
  </si>
  <si>
    <t>0150153040</t>
  </si>
  <si>
    <t>013016130С</t>
  </si>
  <si>
    <t>016016153Д</t>
  </si>
  <si>
    <t>013016130Д</t>
  </si>
  <si>
    <t>241</t>
  </si>
  <si>
    <t>средства бюджета Российской Федерации</t>
  </si>
  <si>
    <t>612, 320</t>
  </si>
  <si>
    <t>,</t>
  </si>
  <si>
    <t>Реализованы установленные полномочия (функции), организация управления муниципальной программой «Развитие образования и воспитание»</t>
  </si>
  <si>
    <t>Реализованы установленные полномочия (функции), организация управления муниципальной программой «Развитие образования и воспитания»</t>
  </si>
  <si>
    <t xml:space="preserve"> за  1 полугодие   2022 года</t>
  </si>
  <si>
    <r>
      <t xml:space="preserve">Укомплектование учебно-лагораторным оборудованием общеобразовательной школы на 825 мест в мкр. Южный </t>
    </r>
    <r>
      <rPr>
        <i/>
        <sz val="9"/>
        <rFont val="Times New Roman"/>
        <family val="1"/>
      </rPr>
      <t>(в рамках реализации республиканской программы "Создание новых мест в общеобразовательных организациях в Удмуртской Республике на 2016-2025 годы")</t>
    </r>
  </si>
  <si>
    <t>Администрация города Воткинска                                                           Директор МБОУ СОШ №5 (по согласованию)</t>
  </si>
  <si>
    <t>Школа оснащена учебно-лабораторным оборудованием, ввод нового здания общеобразовательной школы на 825 мест в микрорайоне Южный</t>
  </si>
  <si>
    <t xml:space="preserve">  за 1 полугодие 2022 года</t>
  </si>
  <si>
    <t>Доля государственных и муниципальных образовательных организаций, реализующих программы начального общего, основного общего, среднего общего и среднего профессионального образования, в учебных классах которых обеспечена возможность беспроводного широкополосного доступа к информационнокоммуникационной "Интернет" по технологии WiFi</t>
  </si>
  <si>
    <t>Столбец 6,7 заполнены</t>
  </si>
  <si>
    <t>Столбец 9,10 формулы</t>
  </si>
  <si>
    <t xml:space="preserve"> за 1 полугодие  2022 года</t>
  </si>
  <si>
    <t>Отчет о реализации муниципальной программы "Развитие образования и воспитание на 2020-2025годы"</t>
  </si>
  <si>
    <t>01201S1200</t>
  </si>
  <si>
    <t>0130162810</t>
  </si>
  <si>
    <t>120, 240</t>
  </si>
  <si>
    <t xml:space="preserve">Укрепление материально-технической базы общеобразовательных  учреждений, реализация наказов избирателей , реализация  проектов развития общественной
инфраструктуры, основанных на местных инициативах
</t>
  </si>
  <si>
    <t xml:space="preserve">Укрепление материально-технической базы общеобразовательных  учреждений, реализация наказов избирателей , реализация  проектов развития общественной
инфраструктуры, основанных на местных инициативах
</t>
  </si>
  <si>
    <t xml:space="preserve">Расходы за первое полугодие 2022 года в системе ПФДО составили 3 766,8 тыс. руб. </t>
  </si>
  <si>
    <r>
      <t>Введена в режим функционирования система персонифицированного дополнительного образования детей (ПФДО</t>
    </r>
    <r>
      <rPr>
        <b/>
        <sz val="9"/>
        <color indexed="8"/>
        <rFont val="Times New Roman"/>
        <family val="1"/>
      </rPr>
      <t>)</t>
    </r>
  </si>
  <si>
    <t>9</t>
  </si>
  <si>
    <t>Оказание учреждениями дополнительного образования детей   муниципальных услуг, выполнение работ, финансовое обеспечение деятельности муниципальных учреждений</t>
  </si>
  <si>
    <t>Укрепление материально-технической базы общеобразовательных  учреждений, реализация наказов избирателей. Содержание муниципального имущества (текущий ремонт, капитальный ремонт,  подготовка учреждений к новому учебному году, отопительному периоду)</t>
  </si>
  <si>
    <t>Реализованы наказы избирателей УР на сумму 253,9 тыс.руб. приобретен спортивный инвертарь для МАУ ДО ДЮСШ</t>
  </si>
  <si>
    <t>Мероприятия, направленные на обеспечение безопасных условий  обучения и воспитания детей в образовательных организациях</t>
  </si>
  <si>
    <t>Реализованы меры противопожарной и антитеррористической защищенности в муниципальных  образовательных организациях</t>
  </si>
  <si>
    <t>Выделены средства на организацию безопасности из средств УР на сумму 6 774,6 тыс. руб., расходы произведены на сумму 2 306,3 тыс.руб.</t>
  </si>
  <si>
    <t>Выделены средства на организацию безопасности из средств УР на сумму 1 479,8 тыс. руб., расходы произведены на сумму 533,8 тыс.руб.</t>
  </si>
  <si>
    <t>Обеспечение деятельности подведомственных учреждений за счет средств бюджета города Воткинска (обеспечение деятельности централизованной бухгалтерии, хозяйственно-эксплуатационной службы, методического кабинета)</t>
  </si>
  <si>
    <t xml:space="preserve">Обеспечены витаминизированным молоком и кулинарным изделием 5299 учащихся 1-4-х классов.                                                 Обеспечены горячим питанием 50 учащиеся 5-11-х классов общеобразовательных учреждений,  из малоимущих семей. Достигнут показатель охвата обучающихся школ горячим питанием - 96,7% .                                                                                                                                                                           </t>
  </si>
  <si>
    <t xml:space="preserve">Обеспечены  питанием 1021 учащихся  5-11-х классов общеобразовательных учреждений  из многодетных  семей на сумму 60 рублей в учебный день за сче РБ.                                                                                                      Обеспечены  двухразовым горячим питанием 304 обучающихся с ОВЗ на сумму 120 рублей в учебный день за сче средств  МБ.                 </t>
  </si>
  <si>
    <t>Обеспечены бесплатным горячим питанием, в том числе из обогащенных продуктов, включая молочные, учащиеся 1-4-х классов общеобразовательных учреждений,  обеспечены качественным питанием учащиеся 1-11-х классов общеобразовательных учреждений, в том числе учащиеся из малоимущих семей. Увеличилась доля  детей 1 и 2 групп здоровья.</t>
  </si>
  <si>
    <t>Обеспечение  бесплатным горячим питанием обучающихся 5-11-х классов общеобразовательных учреждений  из многодетных  семей, обучающихся с ограниченными возможностями здоровья (ОВЗ)</t>
  </si>
  <si>
    <t xml:space="preserve">Освоены средства из бюджета УР на организацию горячего питания обучающихся, получающих начальное общее образование в муниципальных образовательных организациях с 01.01.2022 года в размере 25 174,1 тыс. руб., из средств МБ - 126,5 тыс. руб., обеспечены горячим питанием 5299 учащихся 1- 4 классов. </t>
  </si>
  <si>
    <t xml:space="preserve">Расходы за счет местного бюджета  за 1 полугодие 2022 года составили 2 577,2 тыс.руб. Проведены работы по укреплению материально технической базы оздоровительного лагеря "Юность": выполнены работы на баскетбольной площадке на сумму 2 098,9 тыс. руб., за счет средств УР и МБ Оплачен налог на землю  за I, II, кв. 2022 года в сумме 45,0 тыс. рублей  </t>
  </si>
  <si>
    <t>Начато предоставление компенсации части стоимости путевки за отдых в загородных лагерях.Общая сумма компенсации возмещенная за I полугодие 2022г. составила 7,4 тыс. руб. Средства будут израсходованы до конца 2022 года.</t>
  </si>
  <si>
    <t>Организованы лагеря с дневным пребыванием на базе школ и учреждений дополнительного образования</t>
  </si>
  <si>
    <t>Уплата налога на имущество дошкольных образовательных  организаций и земельного налога</t>
  </si>
  <si>
    <t>Содержание муниципального имущества дошкольных образовательных учреждений (текущий ремонт, капитальный ремонт,  подготовка учреждений к новому учебному году, отопительному периоду)</t>
  </si>
  <si>
    <t>Мероприятия, направленные на обеспечение безопасных условий обучения и восптания детей в муниципальных дошкольных образовательных организациях</t>
  </si>
  <si>
    <t>0110104960</t>
  </si>
  <si>
    <t>240,610</t>
  </si>
  <si>
    <t>Оказание муниципальных услуг по реализации основных общеобразовательных программ по реализации дошкольного, начального, основного  и среднего  общего образования</t>
  </si>
  <si>
    <t>Уплата налога на имущество  общеобразовательных организаций, земельного налога</t>
  </si>
  <si>
    <t>0120104960</t>
  </si>
  <si>
    <t>Уплата налога на имущество организаций дополнительного образования, земельного налога</t>
  </si>
  <si>
    <t xml:space="preserve">Укрепление материально-технической базы общеобразовательных  учреждений, реализация наказов избирателей. Содержание муниципального имущества (текущий ремонт, капитальный ремонт, подготовка учреждений к новому учебному году, отопительному периоду)
</t>
  </si>
  <si>
    <t>0130104960</t>
  </si>
  <si>
    <t>Укрепление материально-технической базы учреждений дополнительного образования</t>
  </si>
  <si>
    <t>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«Развитие образования и воспитание на 2020-2025 годы"</t>
  </si>
  <si>
    <t xml:space="preserve">Управление образования  </t>
  </si>
  <si>
    <t>Уплата налога на имущество организаций, земельного налога МАУ ДОЛ "Юность"</t>
  </si>
  <si>
    <t>Заполнить  сиреневые столбцы 8 и 11 и выделить заполненные ячейки цветом!!!</t>
  </si>
  <si>
    <t>610, 620, 850</t>
  </si>
  <si>
    <t>610, 412</t>
  </si>
  <si>
    <t>0120162810</t>
  </si>
  <si>
    <t>Строительство, реконструкция, модернизация объектов муниципальной собственности</t>
  </si>
  <si>
    <t>0130160630, 0130160620</t>
  </si>
  <si>
    <t xml:space="preserve"> 0130160620</t>
  </si>
  <si>
    <t>110, 240</t>
  </si>
  <si>
    <t>0140104960</t>
  </si>
  <si>
    <t>240, 620</t>
  </si>
  <si>
    <t>620, 240</t>
  </si>
  <si>
    <t>11</t>
  </si>
  <si>
    <r>
      <t>14 образовательных учреждений получают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 общего образования, а также  дополнительного образования в общеобразовательных учреждениях  Общая сумма расходов составила  267 743,3 тыс. руб. в том числе:                                                  - оплата труда работников с начислениями - 267 383,1 тыс. руб. -на учебный процесс - 360,2 тыс.руб;                                                                                                                                                                          - выделены  федеральные  средства в размере 42 409,9 тыс. руб.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освоение с 01.01.2022 года в сумме 27 785,4 тыс.руб.                                                                        -  Общая сумма расходов  на финансовое обеспечение государственного (муниципального) задания составила 28 373,2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тыс. руб.(коммунальные услуги,  услуги связи, дератизация и дезинсекция,  ТО АПС,  ТО приборов учета,  услуги охраны, контрольно-измерительные работы, гидроиспытания, разовые ремонтные работы и др.)                         </t>
    </r>
  </si>
  <si>
    <t xml:space="preserve">Реализованы установленные полномочия (функции), организация управления муниципальной программой «Развитие образования» Управлением образования.                   Общая сумма затрат составила  2 317,8 тыс. руб., в т.ч.  заработная плата с начислениями -  2 289,6 тыс. руб. </t>
  </si>
  <si>
    <t xml:space="preserve">Общая сумма затрат по методическому кабинету и МКУ "ХЭС" составляет -  13 171,1 тыс. руб. (заработная плата с начислениями, оплата коммунальных услуг, услуг связи, обеспечение работы программных комплексов, содержание имущества и прочие текущие расходы). </t>
  </si>
  <si>
    <t>общая сумма</t>
  </si>
  <si>
    <t xml:space="preserve">Обеспечено качественное общедоступное и бесплатное дошкольное образование в муниципальных дошкольных образовательных организациях . Оплата труда работников с начислениями на оплату труда составила 287039,7 тыс. руб. Достигнут целевой показатель по средней заработной плате педагогических работников муниципальных бюджетных дошкольных образовательных учреждений города Воткинска -                                                                            32995,72 руб. в месяц.   </t>
  </si>
  <si>
    <t xml:space="preserve">34 муниципальных дошкольных образовательных учреждения получили финансовое обеспечение для организации предоставления общедоступного и бесплатного дошкольного образования по основным общеобразовательным программам  в муниципальных дошкольных образовательных организациях  и создания условий для осуществления   присмотра и ухода за детьми, содержания детей в муниципальных дошкольных образовательных организациях за счет средств бюджета города Воткинска. Общая сумма расходов  составила 52592,6 тыс. руб., в том числе субсидии на финансовое обеспечение государственного (муниципального) задания на сумму 52592,6 тыс.руб., из них  на оплату за коммунальные услуги  32677,8 тыс. руб.;  услуги связи 165,4 тыс. рублей;  интернет 302,3 тыс.руб.; САК 245,7 тыс.руб.;  продукты питания  13296,4 тыс.руб.;  медицинские осмотры 0,0 тыс.руб.;    дератизацию и дезинсекцию 55,0 тыс.руб.;  ТО АПС 155,0 тыс.руб.; ТО приборов учета 37,5 тыс.руб.;   услуги охраны 5153,2 тыс.руб.; чистка кровель 386,1 тыс.руб. ; экологию 3,9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</si>
  <si>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Осуществлена выплата компенсации части родительской платы за содержание ребенка в муниципальных дошкольных образовательных организациях города Воткинска  за 4  квартал 2021 года и  1 квартал 2022 года в полном объеме на сумму  1965,4  тыс. руб.</t>
  </si>
  <si>
    <t>Освобождены от родительской платы за  присмотр и уход за  ребенком в муниципальных дошкольных образовательных учреждениях, реализующих основную общеобразовательную программу дошкольного образования родителей (законных представителей), если один или оба из которых являются инвалидами первой или второй группы и не имеют других доходов, кроме пенсии.  Оплата  за  детей вышеуказанной категории в муниципальных дошкольных образовательных учреждениях за счет финансирования из бюджета УР на сумму 843  тыс.руб., всего получателей соцподдержки 30 человек.</t>
  </si>
  <si>
    <t>Освобождение от родительской платы за  присмотр и уход за  ребенком в муниципальных дошкольных  образовательных учреждениях, реализующих основную общеобразовательную программу дошкольного образования, детей – инвалидов, детей оставшихся без попечения родителей, а также за детей с туберкулезной интоксикацией. Оплата  за  детей вышеуказанной категории в муниципальных дошкольных образовательных учреждениях за счет финансирования их бюджета УР на сумму  200,0 тыс.руб., всего получателей соцподдержки 81 человек.</t>
  </si>
  <si>
    <t>Выделены средства на организацию безопасности из средств УР на сумму 20 806,9 тыс. руб., расходы произведены на сумму 4 520,8 тыс.руб.</t>
  </si>
  <si>
    <t>Вид правового акта</t>
  </si>
  <si>
    <t>Дата принятия</t>
  </si>
  <si>
    <t>Номер</t>
  </si>
  <si>
    <t>Суть изменений (краткое содержание)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</si>
  <si>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</si>
  <si>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</si>
  <si>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</si>
  <si>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</si>
  <si>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</si>
  <si>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</si>
  <si>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</si>
  <si>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t>Э МП</t>
  </si>
  <si>
    <t>СП МП</t>
  </si>
  <si>
    <t>СМ МП</t>
  </si>
  <si>
    <t>СР МП</t>
  </si>
  <si>
    <t>Э БС</t>
  </si>
  <si>
    <t>6=7х10</t>
  </si>
  <si>
    <t>10=8/9</t>
  </si>
  <si>
    <t xml:space="preserve">                                                   Подпрограмма "Развитие дошкольного образования"</t>
  </si>
  <si>
    <t xml:space="preserve">                                                      Подпрограмма "Развитие общего образования"</t>
  </si>
  <si>
    <t xml:space="preserve">                                                            Подпрограмма "Развитие системы воспитания и дополнительного образования  детей"</t>
  </si>
  <si>
    <t>Управление образования,                                               Управление культуры, спорта и молодежной политики</t>
  </si>
  <si>
    <t xml:space="preserve">                                                            Подпрограммма                                                               "Создание условий для реализации муниципальной программы»</t>
  </si>
  <si>
    <t xml:space="preserve">                                                   Подпрограмма "Детское и школьное питание"</t>
  </si>
  <si>
    <t xml:space="preserve">                                                         Подпрограмма "Организация отдыха детей в каникулярное время"</t>
  </si>
  <si>
    <t>Всего по программе "Развитие  образования и воспитание на 2020-2024 годы"</t>
  </si>
  <si>
    <t>5ф</t>
  </si>
  <si>
    <t>3ф</t>
  </si>
  <si>
    <t>1ф</t>
  </si>
  <si>
    <t>Форма 6. Сведения о внесенных за отчетный период изменениях в муниципальную программу                                                                                                                            "Развитие  образования и воспитание"  на 2020-2024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2022 год</t>
  </si>
  <si>
    <t>Форма 7. Результаты оценки эффективности муниципальной  программы"Развитие  образования и воспитание                                                                                                                         на 2020-2024 годы"  за 2022 год</t>
  </si>
  <si>
    <t>охрана не вошла</t>
  </si>
  <si>
    <t>Мероприятия, направленные на обеспечение безопасных условий обучения и воспитания детей в муниципальных дошкольных образовательных организациях</t>
  </si>
  <si>
    <t>Олимпиада проводилась по 20 общеобразовательным предметам, 10505 школьников 4-х и с 7 по 11-й класс приняли участие во Всероссийской олимпиаде школьников на всех этапах. 1913 учащихся 4-11 классов приняли участие в муниципальном этапе. В региональный этап прошли 39 обучающихся, из  них 14 стали призерами и 3 - победителями. Во Всероссийском этапе приняли участие 4 участника, из них 2 стали призёрами и 1 - победителем.</t>
  </si>
  <si>
    <t>Обеспечивается функционирование системы персонифицированного дополнительного образования детей. Количество детей, реализовавших сертификаты дополнительного образования - 2812 человек (16%).  Информация о реализаций персонифицированного финансирования дополнительного образования  размещена на официальных сайтах учреждений дополнительного образования.</t>
  </si>
  <si>
    <t>Бесплатные курсы повышения квалификации проведены для 228 педагогических работников  (36%) за счёт средств УР.</t>
  </si>
  <si>
    <t xml:space="preserve">Приняли участие в муниципальных конкурсных мероприятиях 6747 обучающихся, что составляет 58% от общего количества обучающихся города Воткинска, из них 298 стали призёрами и победителями. </t>
  </si>
  <si>
    <t>В  МАУДО ДЮСШ по программам дополнительного образования детей физкультурно-спортивной направленности занималось 957 детей</t>
  </si>
  <si>
    <t>За первое полугодие 2022 года реализовано повышение квалификации 458 педагогов из них педагоги общеобразовательных учреждений 333, педагоги дополнтельного образования 12, педагоги дошкольных образовательных учреждений 125 человек.</t>
  </si>
  <si>
    <t>Организована и проведена аттестация руководителей муниципальных образовательных учреждений, подведомственных Управлению образования</t>
  </si>
  <si>
    <t>В муниципальных конкурсах педагогического мастерства приняли участие 84 педагога города. В Республиканском туре приняли участие 28 педагогов г. Воткинска, 6 стали победителями в различных номинациях. Во Всероссийском конкурсе на денежное поощрение лучших учителей приняли участие 6 человек, 4 из них стали победителями.</t>
  </si>
  <si>
    <t>в 1 полугодии 2022 года достигнуто значение по основному показателю проекта «Успех каждого ребенка»: доля детей 5-18 лет, получающих услуги по дополнительному образованию составила 75,3%.</t>
  </si>
  <si>
    <t>Учреждениями дополнительного образования для детей инвалидов и детей с ОВЗ реализованы 20 адаптированных дополнительных общеобразовательных программ, в том числе 3 программы с применением дистанционной формы обучения через образовательный портал «ДОМ 365». Охват детей с ОВЗ составил 32%, что соответствует достижению запланированного показателя.</t>
  </si>
  <si>
    <t>значение показателя будет достигнуто к концу отчетного года</t>
  </si>
  <si>
    <t xml:space="preserve">В городе развивается  персонифицированное финансирование дополнительного образования (ПФДО).   16% договоров обучения составляют договоры   по программам  персонифицированного финансирования с использованием выданных сертификатов. При обеспечении  финансирования показатель будет достигнут во 2 полугодии </t>
  </si>
  <si>
    <t xml:space="preserve">Проект в 2022 году  реализуется  в рамках гранта на базе 15 образовательных учреждений. На средства гранта - 2846,3тыс.рублей  рублей\ оказано 
 5996ед услуг психолого – педагогической, методической  и консультационной помощи  семьям,имеющим детей. Планируемые показатели по гранту будут достигнуты к концу отчетного года.  
</t>
  </si>
  <si>
    <t>В 2022 году независимая оценка качества условий осуществления деятельности проводится в отношении 4 учреждений дополнительного образования.Информация о результатах  будет во 2 пролугодии и будет размещена на официальном  сайте муниципльного образования "Город Воткинск" и на сайте busgov.ru</t>
  </si>
  <si>
    <t xml:space="preserve">Значение показателя  увеличилось,  за счет открытия  в 2022 году  новых  яслей   и  снижения   рождаемости детей.  </t>
  </si>
  <si>
    <t xml:space="preserve">Значение показателя незначительно увеличилось в связи с комплектованием на  2021  - 2022 гг  11-ти дополнительных  групп для детей раннего возраста вместо групп дошкольного возраста. </t>
  </si>
  <si>
    <t>Значение показателя  незначистельно изменились ввиду отсутствия актуального спроса на  получения направления в детский сад , т.к. все дети , желающие посещать детский сад, обеспечены  местами</t>
  </si>
  <si>
    <t xml:space="preserve">До 1 июля   была организована одна  смена МАУ ДОЛ "Юность", работа 15 дневных лагерей на базе школ, 1 лагерь на базе семейного спортивно-оздоровительного комплекса "Город спорта"  </t>
  </si>
  <si>
    <t>В 16 лагерях с дневным пребыванием отдохнуло 1334 ребенка (11,5)</t>
  </si>
  <si>
    <t xml:space="preserve">В МАУ ДОЛ "Юность"отдохнуло 248 человек, других лагерях УР - 40 детей. За средства Мин.соц политики -51 человек. Итого-339 человек </t>
  </si>
  <si>
    <t>Проведение профильной смены в МАУ ДОЛ "Юность"планируется во 2 полугодии. Проведение двух специализированных профильных смен организовано на базе учебного центра "Эй Би Си", охват-366 человек</t>
  </si>
  <si>
    <t xml:space="preserve">В санаториях УР отдохнуло: санаторий Воткинского завода-130 детей; БУЗ УР "Воткинский РСД"Родничок" МЗ УР"-156 человек. Итого -286 чел. </t>
  </si>
  <si>
    <t>В июне дети дневных лагерей в соответствии с планами мероприятий посетили музей, городские выставки, приняли участие в спортивных мероприятиях:479 чел.-спортивные мероприятия, выезды на соревнования, 280 чел.-посещение скалодрома на базе МЧС, 760 чел.- мастер-классы в парке Времена года(в т.ч. 1 июня), 1344чел. - занятость в кружках и секциях, 450 чел. - мероприятия для н/л  на учете, 95 чел. -волонтерская деятельность . Итого за июнь-3408чел.</t>
  </si>
  <si>
    <t xml:space="preserve">166 детей , находящихся в трудной жизненной ситуации, отдохнули в дневных и загородных лагерях (ДОЛ "Юность", дневные лагеря). 51 человек в ТЖС отдохнул в загородных лагерях от Мин. Соц. политики. Итого -217 чел. </t>
  </si>
  <si>
    <t xml:space="preserve">Отдых детей в МАУ ДОЛ "Юность"в 1 полугодии  2022 года был организован в одну смену. </t>
  </si>
  <si>
    <t xml:space="preserve">Значение показателя будет достигнуто во 2 полугодии </t>
  </si>
  <si>
    <t>В июне было трудоустроено 18 подростков по программам временого трудоустройства подростков (Сад им. "Чайковского", ЭБЦ, Победа, ЦДТ). Еще 15 подростков было трудоустроено при содействии ЦЗН в Туристическом комплексе "Камские дали"</t>
  </si>
  <si>
    <t xml:space="preserve">Разработано 6 вариативных программ </t>
  </si>
  <si>
    <t>В  2022 году организованы лагеря с дневным пребыванием  для детей в возрасте от 6,5 до 15 лет была организована с  июня 2022 года. Посетят лагеря 2000 детей.</t>
  </si>
  <si>
    <t xml:space="preserve">По данному направлению прошли обучение на курсах повышения квалификации 125 педагогов за счёт средств УР. </t>
  </si>
  <si>
    <t xml:space="preserve">100% учащихся  школ обучаются по программам соответствующим ФГОС, разработаны образовательные программы по всем предметам. Проведены курсы повышения квалификации по обновленным ФГОС для  333 педагогов (100%), планирующих работать в 1-х и 5-х классах по новым ФГОС, из них 99 обучены за счёт средств УР </t>
  </si>
  <si>
    <t xml:space="preserve">Работа  спортивно-досуговых площадок будет организована в период с 4 по 15 июля с 15 до 17 часов в  микрорайонах: Берёзовка, Заречная часть, Южный и Второй поселки, Нефтеразведка, Пески, Вогулка. </t>
  </si>
  <si>
    <t xml:space="preserve">Форма 2. Отчет о расходах на реализацию муниципальной программы "Развитие образования и воспитани  на 2020-2025 годы"   за счет всех источников финансирования                                           </t>
  </si>
  <si>
    <t>Форма 3. Отчет о выполнении основных мероприятий муниципальной программы  "Развитие образования и воспитание на 2020-2025 годы "                                                                                                                                                                         за 1 полугодие 2022 года</t>
  </si>
  <si>
    <t xml:space="preserve">Предоставлены услуги дополнительного образования детям 5-18 лет учреждениями, подведомственными Управлению образования , Управлению  культуры, спорта и молодежной политики. На территории МО "Город Воткинск" охват дополнительным образованием составляет 75,3%. Одно учреждение Управления культуры, спорта и молодежной политики ведет для 768 детей обучение по программам спортивной подготовки.                                                                                                        В четырех  учреждениях дополнительного образования реализуют дополнительные образовательные программы для 9250 детей.                                                                         Расходы для организации  предоставление услуг дополнительного образования детей учреждениями составили - 109 764 тыс. руб. (заработная плата с начислениями, расходы за коммунальные услуги и услуги связи и другие текущие расходы, а также для содержания и организации работы образовательных организаций) </t>
  </si>
  <si>
    <t>Доля обучающихся во вторую смену сохраняется, так как количество школьных мест не увеличилось</t>
  </si>
  <si>
    <t>Показатель будет достигнут к концу 2022 года</t>
  </si>
  <si>
    <t>Фактические расходы   на отчетную дату</t>
  </si>
  <si>
    <t xml:space="preserve"> В первом полугодии 2022 года присвоена высшая категория 25 педагогам, первая категория - 71 педагогу, СЗД получили 32 педагога. Всего 128 человек, что составляет 20% от общего количества педагогических работников. Запланированный показатель  будет достигнут к концу года.</t>
  </si>
  <si>
    <t>Не получил аттестат 1 выпускник. Показатель будет достигнут по итогам аттестации в сентябре 2022 года.</t>
  </si>
  <si>
    <t>Форма 5. Отчет о достигнутых значениях целевых показателей (индикаторов) муниципальной программы города Воткинска                                                                                      "Развитие образования и воспитание" на 2020 - 2025 годы  за  1 полугодие 2022 года</t>
  </si>
  <si>
    <t>Приобретено учебно-лабораторное, спортивное оборудование. Обеспечена возможность обучения по ФГОС.  Благоустроены прилегающие территории. Реализованы проекты, основанные на местной инициативе.</t>
  </si>
  <si>
    <t>В 1 полугодии 2022г. Выделено 8 159,3 тыс.руб. на реализацию  5 проектов развития общественной
инфраструктуры, основанных на местных инициативах в "Воткинском лицее", МБОУ СОШ №1, МБОУ СОШ №6, МБОУ СОШ №10, МБОУ СОШ №15. Денежные средства будут освоены до 31.12.2022г. Произведена оплата в рамках реализации наказов избирателей УР на сумму 507,3 тыс.руб. по МБОУ СОШ №7 приобретено компьютерное оборудование для детей с ОВЗ, по МБОУ СОШ №17 музыкальная аппаратура, МБОУ СОШ №22 компьютерное оборудование на сумму 300 тыс. руб..</t>
  </si>
  <si>
    <t>Проведен текущий ремонт, созданы  условия для реализации  прав граждан на получение общедоступного и бесплатного  общего образования. Выделены средства для подготовки муниципальных учреждений к текущему отопительному сезону.</t>
  </si>
  <si>
    <t xml:space="preserve"> Освоены средства из бюджета УР в  размере 2 000, тыс. руб.  - на замену окон по школе №12. Произведена оплата по лизинговым платежам школы №2   ФОК в размере 4 613,1 тыс.руб. Выделены средства из бюджета УР -1925,0 тыс. руб. на подготовку к новому учебному году и отопительному периоду.                                                                                                                                                                                                                              </t>
  </si>
  <si>
    <t>Создана возможность использования информационно-коммуникационных технологий в образовательном процессе.</t>
  </si>
  <si>
    <r>
      <t>100% общеобразовательных организаций обеспеченны доступом к сети Интернет со скоростью 100 Мбит/сек. Доля общеобразовательных организаций, использующих безбумажный вариант ведения классных журналов составил 100%. Доля заявлений на зачисление в школу, поданных в электронном виде составила 90</t>
    </r>
    <r>
      <rPr>
        <b/>
        <sz val="9"/>
        <rFont val="Times New Roman"/>
        <family val="1"/>
      </rPr>
      <t>%</t>
    </r>
    <r>
      <rPr>
        <sz val="9"/>
        <rFont val="Times New Roman"/>
        <family val="1"/>
      </rPr>
      <t>.</t>
    </r>
  </si>
  <si>
    <t xml:space="preserve">  На оснащение учебно-лабораторным оборудованием нового здания школы в микрорайоне Южный выделена сумма 163 350,0 тыс. руб., из них  МОиН УР - 155 082,5 тыс.руб., местный бюджет -  8 267,5 тыс.руб.</t>
  </si>
  <si>
    <t xml:space="preserve">Привлечено к участию и в олимпиадах и мониторингах более 5 тысяч учащихся. </t>
  </si>
  <si>
    <t xml:space="preserve">100% обучающихся будут обучаться по  программам соответствующим ФГОС. Повышена квалификация педагогических кадров.Разработана  образовательная программа с учетом региональных, национальных и этнокультурных особенностей (региональная составляющая).      </t>
  </si>
  <si>
    <t xml:space="preserve"> Повышение квалификации 30% педагогических  кадров</t>
  </si>
  <si>
    <t>Апробация новых образовательных программ и проектов.</t>
  </si>
  <si>
    <t xml:space="preserve">Апробация новых образовательных программ и проектов была проведена на дистанционных формах обучения. </t>
  </si>
  <si>
    <t>Все запланированные мероприятия проведены. Выявлены 5 успешных практик, которые доведены до всех руководителей</t>
  </si>
  <si>
    <t>Выделены средства для подготовки муниципальных учреждений к текущему отопительному сезону. Проведен текущий ремонт, созданы  условия для получения дополнительного образования.</t>
  </si>
  <si>
    <t>Достигнут показатель по охвату  горячим питанием учащихся (96%). Организовано двухразовое питание для обучающиеся с ограниченными возможностями здоровья.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</si>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</sst>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  <numFmt numFmtId="182" formatCode="0.000"/>
    <numFmt numFmtId="183" formatCode="[$-FC19]d\ mmmm\ yyyy\ &quot;г.&quot;"/>
    <numFmt numFmtId="184" formatCode="0.0000"/>
    <numFmt numFmtId="185" formatCode="#,##0.000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_-* #,##0.0\ &quot;₽&quot;_-;\-* #,##0.0\ &quot;₽&quot;_-;_-* &quot;-&quot;?\ &quot;₽&quot;_-;_-@_-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11"/>
      <color indexed="8"/>
      <name val="Calibri"/>
      <family val="2"/>
    </font>
    <font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b/>
      <sz val="22"/>
      <name val="Times New Roman"/>
      <family val="1"/>
    </font>
    <font>
      <b/>
      <sz val="8.5"/>
      <name val="Times New Roman"/>
      <family val="1"/>
    </font>
    <font>
      <i/>
      <sz val="9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Andalus"/>
      <family val="1"/>
    </font>
    <font>
      <sz val="20"/>
      <name val="Times New Roman"/>
      <family val="1"/>
    </font>
    <font>
      <sz val="18"/>
      <color indexed="8"/>
      <name val="Calibri"/>
      <family val="2"/>
    </font>
    <font>
      <i/>
      <sz val="1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9.5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26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ndalus"/>
      <family val="1"/>
    </font>
    <font>
      <sz val="11"/>
      <name val="Calibri"/>
      <family val="2"/>
    </font>
    <font>
      <b/>
      <sz val="14"/>
      <color indexed="60"/>
      <name val="Calibri"/>
      <family val="2"/>
    </font>
    <font>
      <sz val="18"/>
      <color indexed="56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9"/>
      <name val="Calibri"/>
      <family val="2"/>
    </font>
    <font>
      <sz val="20"/>
      <color indexed="8"/>
      <name val="Times New Roman"/>
      <family val="1"/>
    </font>
    <font>
      <b/>
      <sz val="12"/>
      <name val="Calibri"/>
      <family val="2"/>
    </font>
    <font>
      <sz val="9"/>
      <name val="Calibri"/>
      <family val="2"/>
    </font>
    <font>
      <b/>
      <sz val="16"/>
      <color indexed="60"/>
      <name val="Calibri"/>
      <family val="2"/>
    </font>
    <font>
      <sz val="15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26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ndalus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sz val="18"/>
      <color rgb="FF002060"/>
      <name val="Times New Roman"/>
      <family val="1"/>
    </font>
    <font>
      <i/>
      <sz val="1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8.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rgb="FFC00000"/>
      <name val="Calibri"/>
      <family val="2"/>
    </font>
    <font>
      <sz val="15"/>
      <color theme="1"/>
      <name val="Calibri"/>
      <family val="2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5" fillId="0" borderId="1">
      <alignment vertical="top" wrapText="1"/>
      <protection/>
    </xf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6" fillId="25" borderId="2" applyNumberFormat="0" applyAlignment="0" applyProtection="0"/>
    <xf numFmtId="0" fontId="97" fillId="26" borderId="3" applyNumberFormat="0" applyAlignment="0" applyProtection="0"/>
    <xf numFmtId="0" fontId="98" fillId="26" borderId="2" applyNumberFormat="0" applyAlignment="0" applyProtection="0"/>
    <xf numFmtId="0" fontId="9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104" fillId="27" borderId="8" applyNumberFormat="0" applyAlignment="0" applyProtection="0"/>
    <xf numFmtId="0" fontId="105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110" fillId="0" borderId="10" applyNumberFormat="0" applyFill="0" applyAlignment="0" applyProtection="0"/>
    <xf numFmtId="0" fontId="11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2" fillId="31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113" fillId="0" borderId="0" xfId="54" applyFont="1">
      <alignment/>
      <protection/>
    </xf>
    <xf numFmtId="0" fontId="114" fillId="0" borderId="0" xfId="54" applyFont="1">
      <alignment/>
      <protection/>
    </xf>
    <xf numFmtId="0" fontId="0" fillId="0" borderId="0" xfId="54">
      <alignment/>
      <protection/>
    </xf>
    <xf numFmtId="0" fontId="103" fillId="0" borderId="0" xfId="54" applyFont="1" applyAlignment="1">
      <alignment vertical="center"/>
      <protection/>
    </xf>
    <xf numFmtId="0" fontId="5" fillId="0" borderId="0" xfId="54" applyFont="1" applyFill="1" applyBorder="1" applyAlignment="1">
      <alignment/>
      <protection/>
    </xf>
    <xf numFmtId="0" fontId="0" fillId="0" borderId="0" xfId="54" applyBorder="1">
      <alignment/>
      <protection/>
    </xf>
    <xf numFmtId="0" fontId="0" fillId="0" borderId="0" xfId="54" applyAlignment="1">
      <alignment/>
      <protection/>
    </xf>
    <xf numFmtId="4" fontId="115" fillId="0" borderId="0" xfId="54" applyNumberFormat="1" applyFont="1" applyBorder="1" applyAlignment="1">
      <alignment horizontal="center" vertical="center" wrapText="1"/>
      <protection/>
    </xf>
    <xf numFmtId="4" fontId="116" fillId="0" borderId="0" xfId="54" applyNumberFormat="1" applyFont="1" applyBorder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0" fontId="13" fillId="0" borderId="0" xfId="54" applyFont="1" applyFill="1" applyAlignment="1">
      <alignment horizont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49" fontId="4" fillId="0" borderId="11" xfId="54" applyNumberFormat="1" applyFont="1" applyFill="1" applyBorder="1" applyAlignment="1">
      <alignment vertical="top"/>
      <protection/>
    </xf>
    <xf numFmtId="0" fontId="103" fillId="0" borderId="0" xfId="54" applyFont="1" applyAlignment="1">
      <alignment horizontal="center" vertical="center"/>
      <protection/>
    </xf>
    <xf numFmtId="0" fontId="0" fillId="32" borderId="0" xfId="54" applyFill="1" applyBorder="1" applyAlignment="1">
      <alignment wrapText="1"/>
      <protection/>
    </xf>
    <xf numFmtId="0" fontId="0" fillId="32" borderId="0" xfId="54" applyFill="1" applyBorder="1" applyAlignment="1">
      <alignment vertical="center"/>
      <protection/>
    </xf>
    <xf numFmtId="0" fontId="0" fillId="32" borderId="0" xfId="54" applyFill="1" applyBorder="1">
      <alignment/>
      <protection/>
    </xf>
    <xf numFmtId="3" fontId="0" fillId="0" borderId="0" xfId="54" applyNumberFormat="1">
      <alignment/>
      <protection/>
    </xf>
    <xf numFmtId="4" fontId="0" fillId="0" borderId="0" xfId="54" applyNumberFormat="1">
      <alignment/>
      <protection/>
    </xf>
    <xf numFmtId="174" fontId="0" fillId="0" borderId="0" xfId="54" applyNumberFormat="1">
      <alignment/>
      <protection/>
    </xf>
    <xf numFmtId="0" fontId="2" fillId="0" borderId="0" xfId="54" applyFont="1" applyFill="1">
      <alignment/>
      <protection/>
    </xf>
    <xf numFmtId="0" fontId="0" fillId="32" borderId="0" xfId="54" applyFill="1">
      <alignment/>
      <protection/>
    </xf>
    <xf numFmtId="0" fontId="4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9" fontId="15" fillId="0" borderId="11" xfId="54" applyNumberFormat="1" applyFont="1" applyFill="1" applyBorder="1" applyAlignment="1">
      <alignment horizontal="center" vertical="center"/>
      <protection/>
    </xf>
    <xf numFmtId="0" fontId="15" fillId="0" borderId="11" xfId="54" applyFont="1" applyFill="1" applyBorder="1" applyAlignment="1">
      <alignment horizontal="center" vertical="center"/>
      <protection/>
    </xf>
    <xf numFmtId="174" fontId="6" fillId="0" borderId="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left" vertical="top" wrapText="1"/>
      <protection/>
    </xf>
    <xf numFmtId="174" fontId="16" fillId="0" borderId="0" xfId="54" applyNumberFormat="1" applyFont="1" applyFill="1" applyBorder="1" applyAlignment="1">
      <alignment horizontal="center" vertical="center"/>
      <protection/>
    </xf>
    <xf numFmtId="0" fontId="117" fillId="0" borderId="0" xfId="54" applyFont="1">
      <alignment/>
      <protection/>
    </xf>
    <xf numFmtId="182" fontId="118" fillId="0" borderId="11" xfId="54" applyNumberFormat="1" applyFont="1" applyFill="1" applyBorder="1" applyAlignment="1">
      <alignment horizontal="center" vertical="center"/>
      <protection/>
    </xf>
    <xf numFmtId="0" fontId="11" fillId="0" borderId="11" xfId="54" applyFont="1" applyFill="1" applyBorder="1">
      <alignment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119" fillId="0" borderId="11" xfId="54" applyFont="1" applyBorder="1">
      <alignment/>
      <protection/>
    </xf>
    <xf numFmtId="0" fontId="15" fillId="0" borderId="11" xfId="54" applyFont="1" applyFill="1" applyBorder="1" applyAlignment="1">
      <alignment horizontal="center" vertical="center" wrapText="1"/>
      <protection/>
    </xf>
    <xf numFmtId="0" fontId="17" fillId="0" borderId="11" xfId="54" applyFont="1" applyBorder="1">
      <alignment/>
      <protection/>
    </xf>
    <xf numFmtId="0" fontId="3" fillId="33" borderId="12" xfId="54" applyFont="1" applyFill="1" applyBorder="1" applyAlignment="1">
      <alignment horizontal="center"/>
      <protection/>
    </xf>
    <xf numFmtId="0" fontId="113" fillId="34" borderId="11" xfId="54" applyFont="1" applyFill="1" applyBorder="1">
      <alignment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113" fillId="0" borderId="11" xfId="54" applyFont="1" applyFill="1" applyBorder="1">
      <alignment/>
      <protection/>
    </xf>
    <xf numFmtId="4" fontId="2" fillId="32" borderId="11" xfId="54" applyNumberFormat="1" applyFont="1" applyFill="1" applyBorder="1" applyAlignment="1">
      <alignment horizontal="center" vertical="center"/>
      <protection/>
    </xf>
    <xf numFmtId="174" fontId="2" fillId="32" borderId="11" xfId="54" applyNumberFormat="1" applyFont="1" applyFill="1" applyBorder="1" applyAlignment="1">
      <alignment horizontal="center" vertical="center"/>
      <protection/>
    </xf>
    <xf numFmtId="49" fontId="113" fillId="0" borderId="0" xfId="54" applyNumberFormat="1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180" fontId="12" fillId="0" borderId="0" xfId="54" applyNumberFormat="1" applyFont="1" applyFill="1" applyBorder="1" applyAlignment="1">
      <alignment horizontal="center" vertical="center" wrapText="1"/>
      <protection/>
    </xf>
    <xf numFmtId="0" fontId="113" fillId="0" borderId="0" xfId="54" applyFont="1" applyFill="1" applyBorder="1">
      <alignment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120" fillId="0" borderId="11" xfId="54" applyFont="1" applyBorder="1">
      <alignment/>
      <protection/>
    </xf>
    <xf numFmtId="0" fontId="121" fillId="32" borderId="11" xfId="54" applyFont="1" applyFill="1" applyBorder="1" applyAlignment="1">
      <alignment vertical="center" wrapText="1"/>
      <protection/>
    </xf>
    <xf numFmtId="0" fontId="121" fillId="0" borderId="0" xfId="54" applyFont="1" applyAlignment="1">
      <alignment vertical="center" wrapText="1"/>
      <protection/>
    </xf>
    <xf numFmtId="0" fontId="13" fillId="33" borderId="12" xfId="54" applyFont="1" applyFill="1" applyBorder="1" applyAlignment="1">
      <alignment/>
      <protection/>
    </xf>
    <xf numFmtId="182" fontId="119" fillId="32" borderId="0" xfId="54" applyNumberFormat="1" applyFont="1" applyFill="1" applyAlignment="1">
      <alignment horizontal="center"/>
      <protection/>
    </xf>
    <xf numFmtId="0" fontId="119" fillId="0" borderId="0" xfId="54" applyFont="1">
      <alignment/>
      <protection/>
    </xf>
    <xf numFmtId="182" fontId="122" fillId="35" borderId="0" xfId="54" applyNumberFormat="1" applyFont="1" applyFill="1" applyBorder="1" applyAlignment="1">
      <alignment horizontal="center" wrapText="1"/>
      <protection/>
    </xf>
    <xf numFmtId="0" fontId="123" fillId="0" borderId="0" xfId="54" applyFont="1">
      <alignment/>
      <protection/>
    </xf>
    <xf numFmtId="0" fontId="124" fillId="0" borderId="0" xfId="0" applyFont="1" applyAlignment="1">
      <alignment/>
    </xf>
    <xf numFmtId="0" fontId="1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174" fontId="24" fillId="0" borderId="0" xfId="0" applyNumberFormat="1" applyFont="1" applyFill="1" applyBorder="1" applyAlignment="1">
      <alignment horizontal="right" vertical="top"/>
    </xf>
    <xf numFmtId="0" fontId="125" fillId="0" borderId="0" xfId="0" applyFont="1" applyFill="1" applyAlignment="1">
      <alignment/>
    </xf>
    <xf numFmtId="0" fontId="0" fillId="0" borderId="0" xfId="0" applyFill="1" applyAlignment="1">
      <alignment/>
    </xf>
    <xf numFmtId="0" fontId="125" fillId="0" borderId="0" xfId="0" applyFont="1" applyAlignment="1">
      <alignment/>
    </xf>
    <xf numFmtId="174" fontId="24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6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/>
    </xf>
    <xf numFmtId="0" fontId="1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27" fillId="0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49" fontId="12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20" fillId="0" borderId="11" xfId="0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29" fillId="0" borderId="11" xfId="0" applyNumberFormat="1" applyFont="1" applyFill="1" applyBorder="1" applyAlignment="1">
      <alignment horizontal="center" vertical="center" wrapText="1"/>
    </xf>
    <xf numFmtId="0" fontId="129" fillId="0" borderId="11" xfId="0" applyFont="1" applyFill="1" applyBorder="1" applyAlignment="1">
      <alignment horizontal="center" vertical="center" wrapText="1"/>
    </xf>
    <xf numFmtId="0" fontId="129" fillId="0" borderId="11" xfId="0" applyFont="1" applyFill="1" applyBorder="1" applyAlignment="1">
      <alignment horizontal="left" vertical="center" wrapText="1"/>
    </xf>
    <xf numFmtId="49" fontId="120" fillId="0" borderId="11" xfId="0" applyNumberFormat="1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3" fillId="0" borderId="0" xfId="0" applyFont="1" applyAlignment="1">
      <alignment/>
    </xf>
    <xf numFmtId="49" fontId="5" fillId="36" borderId="11" xfId="0" applyNumberFormat="1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49" fontId="29" fillId="36" borderId="11" xfId="0" applyNumberFormat="1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left" vertical="center" wrapText="1"/>
    </xf>
    <xf numFmtId="0" fontId="22" fillId="36" borderId="13" xfId="0" applyFont="1" applyFill="1" applyBorder="1" applyAlignment="1">
      <alignment horizontal="left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127" fillId="36" borderId="11" xfId="0" applyFont="1" applyFill="1" applyBorder="1" applyAlignment="1">
      <alignment horizontal="center" vertical="center" wrapText="1"/>
    </xf>
    <xf numFmtId="0" fontId="127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20" fillId="36" borderId="11" xfId="0" applyFont="1" applyFill="1" applyBorder="1" applyAlignment="1">
      <alignment horizontal="center" vertical="center" wrapText="1"/>
    </xf>
    <xf numFmtId="0" fontId="130" fillId="36" borderId="12" xfId="0" applyFont="1" applyFill="1" applyBorder="1" applyAlignment="1">
      <alignment horizontal="center" vertical="center" wrapText="1"/>
    </xf>
    <xf numFmtId="0" fontId="120" fillId="36" borderId="11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vertical="center" wrapText="1"/>
    </xf>
    <xf numFmtId="0" fontId="19" fillId="0" borderId="0" xfId="54" applyFont="1" applyFill="1" applyBorder="1" applyAlignment="1">
      <alignment horizontal="left" vertical="center" wrapText="1"/>
      <protection/>
    </xf>
    <xf numFmtId="182" fontId="122" fillId="35" borderId="0" xfId="54" applyNumberFormat="1" applyFont="1" applyFill="1" applyAlignment="1">
      <alignment horizontal="center"/>
      <protection/>
    </xf>
    <xf numFmtId="182" fontId="131" fillId="35" borderId="0" xfId="54" applyNumberFormat="1" applyFont="1" applyFill="1" applyBorder="1" applyAlignment="1">
      <alignment horizontal="center"/>
      <protection/>
    </xf>
    <xf numFmtId="182" fontId="122" fillId="35" borderId="0" xfId="54" applyNumberFormat="1" applyFont="1" applyFill="1" applyBorder="1" applyAlignment="1">
      <alignment horizontal="center"/>
      <protection/>
    </xf>
    <xf numFmtId="0" fontId="132" fillId="0" borderId="0" xfId="54" applyFont="1">
      <alignment/>
      <protection/>
    </xf>
    <xf numFmtId="0" fontId="14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left" vertical="top"/>
    </xf>
    <xf numFmtId="174" fontId="25" fillId="0" borderId="11" xfId="0" applyNumberFormat="1" applyFont="1" applyFill="1" applyBorder="1" applyAlignment="1">
      <alignment vertical="top"/>
    </xf>
    <xf numFmtId="174" fontId="25" fillId="0" borderId="11" xfId="0" applyNumberFormat="1" applyFont="1" applyFill="1" applyBorder="1" applyAlignment="1">
      <alignment horizontal="right" vertical="top"/>
    </xf>
    <xf numFmtId="0" fontId="25" fillId="6" borderId="11" xfId="0" applyFont="1" applyFill="1" applyBorder="1" applyAlignment="1">
      <alignment horizontal="left" vertical="top" wrapText="1"/>
    </xf>
    <xf numFmtId="49" fontId="25" fillId="6" borderId="11" xfId="0" applyNumberFormat="1" applyFont="1" applyFill="1" applyBorder="1" applyAlignment="1">
      <alignment horizontal="center" vertical="top"/>
    </xf>
    <xf numFmtId="49" fontId="25" fillId="6" borderId="11" xfId="0" applyNumberFormat="1" applyFont="1" applyFill="1" applyBorder="1" applyAlignment="1">
      <alignment horizontal="left" vertical="top"/>
    </xf>
    <xf numFmtId="0" fontId="24" fillId="6" borderId="11" xfId="0" applyFont="1" applyFill="1" applyBorder="1" applyAlignment="1">
      <alignment horizontal="left" vertical="top" wrapText="1"/>
    </xf>
    <xf numFmtId="49" fontId="24" fillId="6" borderId="11" xfId="0" applyNumberFormat="1" applyFont="1" applyFill="1" applyBorder="1" applyAlignment="1">
      <alignment horizontal="center" vertical="top"/>
    </xf>
    <xf numFmtId="49" fontId="24" fillId="6" borderId="11" xfId="0" applyNumberFormat="1" applyFont="1" applyFill="1" applyBorder="1" applyAlignment="1">
      <alignment horizontal="left" vertical="top"/>
    </xf>
    <xf numFmtId="174" fontId="24" fillId="6" borderId="11" xfId="0" applyNumberFormat="1" applyFont="1" applyFill="1" applyBorder="1" applyAlignment="1">
      <alignment vertical="top"/>
    </xf>
    <xf numFmtId="49" fontId="35" fillId="0" borderId="11" xfId="0" applyNumberFormat="1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left" vertical="top" wrapText="1"/>
    </xf>
    <xf numFmtId="0" fontId="35" fillId="32" borderId="11" xfId="0" applyFont="1" applyFill="1" applyBorder="1" applyAlignment="1">
      <alignment horizontal="left" vertical="top" wrapText="1"/>
    </xf>
    <xf numFmtId="49" fontId="35" fillId="32" borderId="11" xfId="0" applyNumberFormat="1" applyFont="1" applyFill="1" applyBorder="1" applyAlignment="1">
      <alignment horizontal="center" vertical="top"/>
    </xf>
    <xf numFmtId="49" fontId="35" fillId="32" borderId="11" xfId="0" applyNumberFormat="1" applyFont="1" applyFill="1" applyBorder="1" applyAlignment="1">
      <alignment horizontal="left" vertical="top"/>
    </xf>
    <xf numFmtId="174" fontId="35" fillId="32" borderId="11" xfId="0" applyNumberFormat="1" applyFont="1" applyFill="1" applyBorder="1" applyAlignment="1">
      <alignment vertical="top"/>
    </xf>
    <xf numFmtId="49" fontId="24" fillId="0" borderId="11" xfId="0" applyNumberFormat="1" applyFont="1" applyFill="1" applyBorder="1" applyAlignment="1">
      <alignment horizontal="center" vertical="top"/>
    </xf>
    <xf numFmtId="49" fontId="133" fillId="0" borderId="11" xfId="0" applyNumberFormat="1" applyFont="1" applyFill="1" applyBorder="1" applyAlignment="1">
      <alignment horizontal="center" vertical="top"/>
    </xf>
    <xf numFmtId="49" fontId="24" fillId="32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174" fontId="24" fillId="32" borderId="11" xfId="0" applyNumberFormat="1" applyFont="1" applyFill="1" applyBorder="1" applyAlignment="1">
      <alignment vertical="top"/>
    </xf>
    <xf numFmtId="49" fontId="24" fillId="0" borderId="14" xfId="0" applyNumberFormat="1" applyFont="1" applyFill="1" applyBorder="1" applyAlignment="1">
      <alignment horizontal="center" vertical="top"/>
    </xf>
    <xf numFmtId="49" fontId="133" fillId="0" borderId="14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left" vertical="top" wrapText="1"/>
    </xf>
    <xf numFmtId="49" fontId="24" fillId="32" borderId="11" xfId="0" applyNumberFormat="1" applyFont="1" applyFill="1" applyBorder="1" applyAlignment="1">
      <alignment horizontal="center" vertical="top" wrapText="1"/>
    </xf>
    <xf numFmtId="0" fontId="134" fillId="32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vertical="top"/>
    </xf>
    <xf numFmtId="49" fontId="24" fillId="32" borderId="11" xfId="0" applyNumberFormat="1" applyFont="1" applyFill="1" applyBorder="1" applyAlignment="1">
      <alignment horizontal="center" vertical="top"/>
    </xf>
    <xf numFmtId="174" fontId="24" fillId="32" borderId="11" xfId="0" applyNumberFormat="1" applyFont="1" applyFill="1" applyBorder="1" applyAlignment="1">
      <alignment horizontal="right" vertical="top"/>
    </xf>
    <xf numFmtId="49" fontId="24" fillId="0" borderId="13" xfId="0" applyNumberFormat="1" applyFont="1" applyFill="1" applyBorder="1" applyAlignment="1">
      <alignment horizontal="center" vertical="top"/>
    </xf>
    <xf numFmtId="49" fontId="35" fillId="0" borderId="13" xfId="0" applyNumberFormat="1" applyFont="1" applyFill="1" applyBorder="1" applyAlignment="1">
      <alignment horizontal="center" vertical="top"/>
    </xf>
    <xf numFmtId="49" fontId="35" fillId="32" borderId="11" xfId="0" applyNumberFormat="1" applyFont="1" applyFill="1" applyBorder="1" applyAlignment="1">
      <alignment horizontal="center" vertical="top" wrapText="1"/>
    </xf>
    <xf numFmtId="49" fontId="35" fillId="0" borderId="11" xfId="0" applyNumberFormat="1" applyFont="1" applyFill="1" applyBorder="1" applyAlignment="1">
      <alignment horizontal="left" vertical="top" wrapText="1"/>
    </xf>
    <xf numFmtId="174" fontId="35" fillId="32" borderId="11" xfId="0" applyNumberFormat="1" applyFont="1" applyFill="1" applyBorder="1" applyAlignment="1">
      <alignment horizontal="right" vertical="top"/>
    </xf>
    <xf numFmtId="0" fontId="134" fillId="0" borderId="0" xfId="0" applyFont="1" applyFill="1" applyAlignment="1">
      <alignment/>
    </xf>
    <xf numFmtId="0" fontId="134" fillId="0" borderId="0" xfId="0" applyFont="1" applyAlignment="1">
      <alignment/>
    </xf>
    <xf numFmtId="174" fontId="25" fillId="6" borderId="11" xfId="0" applyNumberFormat="1" applyFont="1" applyFill="1" applyBorder="1" applyAlignment="1">
      <alignment horizontal="right" vertical="top"/>
    </xf>
    <xf numFmtId="174" fontId="24" fillId="6" borderId="11" xfId="0" applyNumberFormat="1" applyFont="1" applyFill="1" applyBorder="1" applyAlignment="1">
      <alignment horizontal="right" vertical="top"/>
    </xf>
    <xf numFmtId="49" fontId="35" fillId="0" borderId="14" xfId="0" applyNumberFormat="1" applyFont="1" applyFill="1" applyBorder="1" applyAlignment="1">
      <alignment horizontal="center" vertical="top"/>
    </xf>
    <xf numFmtId="49" fontId="35" fillId="0" borderId="14" xfId="0" applyNumberFormat="1" applyFont="1" applyFill="1" applyBorder="1" applyAlignment="1">
      <alignment horizontal="left" vertical="top"/>
    </xf>
    <xf numFmtId="174" fontId="124" fillId="0" borderId="0" xfId="0" applyNumberFormat="1" applyFont="1" applyFill="1" applyAlignment="1">
      <alignment/>
    </xf>
    <xf numFmtId="49" fontId="24" fillId="0" borderId="11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left" vertical="top"/>
    </xf>
    <xf numFmtId="0" fontId="24" fillId="0" borderId="15" xfId="0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center" vertical="top" wrapText="1"/>
    </xf>
    <xf numFmtId="174" fontId="35" fillId="32" borderId="11" xfId="0" applyNumberFormat="1" applyFont="1" applyFill="1" applyBorder="1" applyAlignment="1">
      <alignment horizontal="right" vertical="top" wrapText="1"/>
    </xf>
    <xf numFmtId="49" fontId="35" fillId="0" borderId="13" xfId="0" applyNumberFormat="1" applyFont="1" applyFill="1" applyBorder="1" applyAlignment="1">
      <alignment horizontal="center" vertical="top" wrapText="1"/>
    </xf>
    <xf numFmtId="49" fontId="35" fillId="0" borderId="13" xfId="0" applyNumberFormat="1" applyFont="1" applyFill="1" applyBorder="1" applyAlignment="1">
      <alignment horizontal="left" vertical="top" wrapText="1"/>
    </xf>
    <xf numFmtId="174" fontId="35" fillId="32" borderId="13" xfId="0" applyNumberFormat="1" applyFont="1" applyFill="1" applyBorder="1" applyAlignment="1">
      <alignment horizontal="right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left" vertical="top" wrapText="1"/>
    </xf>
    <xf numFmtId="49" fontId="35" fillId="0" borderId="11" xfId="0" applyNumberFormat="1" applyFont="1" applyFill="1" applyBorder="1" applyAlignment="1">
      <alignment horizontal="left" vertical="top"/>
    </xf>
    <xf numFmtId="0" fontId="24" fillId="32" borderId="11" xfId="0" applyFont="1" applyFill="1" applyBorder="1" applyAlignment="1">
      <alignment horizontal="left" vertical="top" wrapText="1"/>
    </xf>
    <xf numFmtId="49" fontId="36" fillId="0" borderId="11" xfId="0" applyNumberFormat="1" applyFont="1" applyFill="1" applyBorder="1" applyAlignment="1">
      <alignment horizontal="center" vertical="top"/>
    </xf>
    <xf numFmtId="2" fontId="35" fillId="32" borderId="11" xfId="0" applyNumberFormat="1" applyFont="1" applyFill="1" applyBorder="1" applyAlignment="1">
      <alignment horizontal="center" vertical="top" wrapText="1"/>
    </xf>
    <xf numFmtId="2" fontId="35" fillId="0" borderId="11" xfId="0" applyNumberFormat="1" applyFont="1" applyFill="1" applyBorder="1" applyAlignment="1">
      <alignment horizontal="left" vertical="top"/>
    </xf>
    <xf numFmtId="49" fontId="24" fillId="6" borderId="11" xfId="0" applyNumberFormat="1" applyFont="1" applyFill="1" applyBorder="1" applyAlignment="1">
      <alignment horizontal="center" vertical="top" wrapText="1"/>
    </xf>
    <xf numFmtId="49" fontId="24" fillId="6" borderId="11" xfId="0" applyNumberFormat="1" applyFont="1" applyFill="1" applyBorder="1" applyAlignment="1">
      <alignment horizontal="left" vertical="top" wrapText="1"/>
    </xf>
    <xf numFmtId="174" fontId="26" fillId="6" borderId="11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24" fillId="0" borderId="11" xfId="0" applyNumberFormat="1" applyFont="1" applyFill="1" applyBorder="1" applyAlignment="1">
      <alignment horizontal="right" vertical="top"/>
    </xf>
    <xf numFmtId="0" fontId="135" fillId="6" borderId="11" xfId="0" applyFont="1" applyFill="1" applyBorder="1" applyAlignment="1">
      <alignment vertical="top"/>
    </xf>
    <xf numFmtId="0" fontId="135" fillId="6" borderId="11" xfId="0" applyFont="1" applyFill="1" applyBorder="1" applyAlignment="1">
      <alignment horizontal="left" vertical="top"/>
    </xf>
    <xf numFmtId="174" fontId="135" fillId="6" borderId="11" xfId="0" applyNumberFormat="1" applyFont="1" applyFill="1" applyBorder="1" applyAlignment="1">
      <alignment vertical="top"/>
    </xf>
    <xf numFmtId="0" fontId="125" fillId="32" borderId="0" xfId="0" applyFont="1" applyFill="1" applyAlignment="1">
      <alignment/>
    </xf>
    <xf numFmtId="174" fontId="136" fillId="6" borderId="11" xfId="0" applyNumberFormat="1" applyFont="1" applyFill="1" applyBorder="1" applyAlignment="1">
      <alignment vertical="top"/>
    </xf>
    <xf numFmtId="49" fontId="136" fillId="0" borderId="11" xfId="0" applyNumberFormat="1" applyFont="1" applyFill="1" applyBorder="1" applyAlignment="1">
      <alignment vertical="top"/>
    </xf>
    <xf numFmtId="0" fontId="136" fillId="0" borderId="11" xfId="0" applyFont="1" applyFill="1" applyBorder="1" applyAlignment="1">
      <alignment vertical="top"/>
    </xf>
    <xf numFmtId="49" fontId="136" fillId="0" borderId="11" xfId="0" applyNumberFormat="1" applyFont="1" applyBorder="1" applyAlignment="1">
      <alignment vertical="top"/>
    </xf>
    <xf numFmtId="0" fontId="136" fillId="0" borderId="11" xfId="0" applyFont="1" applyFill="1" applyBorder="1" applyAlignment="1">
      <alignment vertical="top" wrapText="1"/>
    </xf>
    <xf numFmtId="0" fontId="136" fillId="0" borderId="11" xfId="0" applyFont="1" applyFill="1" applyBorder="1" applyAlignment="1">
      <alignment horizontal="left" vertical="top"/>
    </xf>
    <xf numFmtId="174" fontId="136" fillId="32" borderId="11" xfId="0" applyNumberFormat="1" applyFont="1" applyFill="1" applyBorder="1" applyAlignment="1">
      <alignment vertical="top"/>
    </xf>
    <xf numFmtId="49" fontId="136" fillId="0" borderId="11" xfId="0" applyNumberFormat="1" applyFont="1" applyFill="1" applyBorder="1" applyAlignment="1">
      <alignment vertical="top" wrapText="1"/>
    </xf>
    <xf numFmtId="2" fontId="124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vertical="top" wrapText="1"/>
    </xf>
    <xf numFmtId="0" fontId="136" fillId="0" borderId="11" xfId="0" applyFont="1" applyFill="1" applyBorder="1" applyAlignment="1">
      <alignment/>
    </xf>
    <xf numFmtId="49" fontId="136" fillId="0" borderId="11" xfId="0" applyNumberFormat="1" applyFont="1" applyFill="1" applyBorder="1" applyAlignment="1">
      <alignment/>
    </xf>
    <xf numFmtId="49" fontId="136" fillId="0" borderId="11" xfId="0" applyNumberFormat="1" applyFont="1" applyFill="1" applyBorder="1" applyAlignment="1">
      <alignment wrapText="1"/>
    </xf>
    <xf numFmtId="0" fontId="136" fillId="0" borderId="11" xfId="0" applyFont="1" applyFill="1" applyBorder="1" applyAlignment="1">
      <alignment horizontal="left"/>
    </xf>
    <xf numFmtId="174" fontId="136" fillId="32" borderId="11" xfId="0" applyNumberFormat="1" applyFont="1" applyFill="1" applyBorder="1" applyAlignment="1">
      <alignment/>
    </xf>
    <xf numFmtId="0" fontId="136" fillId="0" borderId="11" xfId="0" applyFont="1" applyFill="1" applyBorder="1" applyAlignment="1">
      <alignment horizontal="left" vertical="top" wrapText="1"/>
    </xf>
    <xf numFmtId="0" fontId="136" fillId="0" borderId="11" xfId="0" applyFont="1" applyFill="1" applyBorder="1" applyAlignment="1">
      <alignment/>
    </xf>
    <xf numFmtId="49" fontId="136" fillId="0" borderId="11" xfId="0" applyNumberFormat="1" applyFont="1" applyFill="1" applyBorder="1" applyAlignment="1">
      <alignment/>
    </xf>
    <xf numFmtId="2" fontId="136" fillId="0" borderId="0" xfId="0" applyNumberFormat="1" applyFont="1" applyFill="1" applyBorder="1" applyAlignment="1">
      <alignment vertical="top"/>
    </xf>
    <xf numFmtId="0" fontId="136" fillId="0" borderId="11" xfId="0" applyFont="1" applyFill="1" applyBorder="1" applyAlignment="1">
      <alignment horizontal="center" vertical="top"/>
    </xf>
    <xf numFmtId="49" fontId="136" fillId="0" borderId="11" xfId="0" applyNumberFormat="1" applyFont="1" applyFill="1" applyBorder="1" applyAlignment="1">
      <alignment horizontal="center" vertical="top"/>
    </xf>
    <xf numFmtId="49" fontId="136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top"/>
    </xf>
    <xf numFmtId="1" fontId="24" fillId="0" borderId="11" xfId="0" applyNumberFormat="1" applyFont="1" applyFill="1" applyBorder="1" applyAlignment="1">
      <alignment horizontal="center" vertical="top" wrapText="1"/>
    </xf>
    <xf numFmtId="1" fontId="124" fillId="0" borderId="0" xfId="0" applyNumberFormat="1" applyFont="1" applyFill="1" applyAlignment="1">
      <alignment horizontal="center"/>
    </xf>
    <xf numFmtId="1" fontId="124" fillId="0" borderId="0" xfId="0" applyNumberFormat="1" applyFont="1" applyAlignment="1">
      <alignment horizontal="center"/>
    </xf>
    <xf numFmtId="174" fontId="2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7" fillId="36" borderId="16" xfId="0" applyFont="1" applyFill="1" applyBorder="1" applyAlignment="1">
      <alignment horizontal="center" vertical="center" wrapText="1"/>
    </xf>
    <xf numFmtId="180" fontId="0" fillId="0" borderId="0" xfId="54" applyNumberFormat="1">
      <alignment/>
      <protection/>
    </xf>
    <xf numFmtId="49" fontId="13" fillId="32" borderId="11" xfId="0" applyNumberFormat="1" applyFont="1" applyFill="1" applyBorder="1" applyAlignment="1">
      <alignment horizontal="justify" vertical="center"/>
    </xf>
    <xf numFmtId="0" fontId="38" fillId="32" borderId="11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wrapText="1"/>
    </xf>
    <xf numFmtId="0" fontId="130" fillId="32" borderId="11" xfId="0" applyFont="1" applyFill="1" applyBorder="1" applyAlignment="1">
      <alignment/>
    </xf>
    <xf numFmtId="182" fontId="84" fillId="33" borderId="0" xfId="54" applyNumberFormat="1" applyFont="1" applyFill="1" applyBorder="1" applyAlignment="1">
      <alignment horizontal="center"/>
      <protection/>
    </xf>
    <xf numFmtId="182" fontId="84" fillId="35" borderId="0" xfId="54" applyNumberFormat="1" applyFont="1" applyFill="1" applyBorder="1" applyAlignment="1">
      <alignment horizontal="center"/>
      <protection/>
    </xf>
    <xf numFmtId="49" fontId="14" fillId="0" borderId="11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left" vertical="top" wrapText="1"/>
      <protection/>
    </xf>
    <xf numFmtId="174" fontId="137" fillId="0" borderId="11" xfId="54" applyNumberFormat="1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74" fontId="14" fillId="0" borderId="11" xfId="54" applyNumberFormat="1" applyFont="1" applyFill="1" applyBorder="1" applyAlignment="1">
      <alignment horizontal="center" vertical="center"/>
      <protection/>
    </xf>
    <xf numFmtId="0" fontId="13" fillId="0" borderId="11" xfId="54" applyNumberFormat="1" applyFont="1" applyFill="1" applyBorder="1" applyAlignment="1">
      <alignment horizontal="right" vertical="center" wrapText="1"/>
      <protection/>
    </xf>
    <xf numFmtId="182" fontId="130" fillId="0" borderId="11" xfId="54" applyNumberFormat="1" applyFont="1" applyFill="1" applyBorder="1" applyAlignment="1">
      <alignment vertical="center" wrapText="1"/>
      <protection/>
    </xf>
    <xf numFmtId="0" fontId="137" fillId="0" borderId="11" xfId="54" applyFont="1" applyFill="1" applyBorder="1">
      <alignment/>
      <protection/>
    </xf>
    <xf numFmtId="180" fontId="14" fillId="0" borderId="11" xfId="54" applyNumberFormat="1" applyFont="1" applyFill="1" applyBorder="1" applyAlignment="1">
      <alignment horizontal="center" vertical="center"/>
      <protection/>
    </xf>
    <xf numFmtId="0" fontId="40" fillId="0" borderId="11" xfId="54" applyFont="1" applyFill="1" applyBorder="1">
      <alignment/>
      <protection/>
    </xf>
    <xf numFmtId="174" fontId="14" fillId="0" borderId="11" xfId="54" applyNumberFormat="1" applyFont="1" applyFill="1" applyBorder="1" applyAlignment="1">
      <alignment horizontal="center" vertical="center" wrapText="1"/>
      <protection/>
    </xf>
    <xf numFmtId="0" fontId="137" fillId="0" borderId="11" xfId="54" applyFont="1" applyFill="1" applyBorder="1" applyAlignment="1">
      <alignment horizontal="center" vertical="center"/>
      <protection/>
    </xf>
    <xf numFmtId="0" fontId="14" fillId="0" borderId="11" xfId="54" applyFont="1" applyFill="1" applyBorder="1">
      <alignment/>
      <protection/>
    </xf>
    <xf numFmtId="49" fontId="14" fillId="0" borderId="11" xfId="54" applyNumberFormat="1" applyFont="1" applyFill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left" vertical="center" wrapText="1"/>
      <protection/>
    </xf>
    <xf numFmtId="182" fontId="130" fillId="0" borderId="11" xfId="54" applyNumberFormat="1" applyFont="1" applyFill="1" applyBorder="1" applyAlignment="1">
      <alignment horizontal="center" vertical="center" wrapText="1"/>
      <protection/>
    </xf>
    <xf numFmtId="49" fontId="137" fillId="0" borderId="11" xfId="54" applyNumberFormat="1" applyFont="1" applyFill="1" applyBorder="1" applyAlignment="1">
      <alignment horizontal="center"/>
      <protection/>
    </xf>
    <xf numFmtId="0" fontId="40" fillId="0" borderId="11" xfId="54" applyFont="1" applyFill="1" applyBorder="1" applyAlignment="1">
      <alignment horizontal="center"/>
      <protection/>
    </xf>
    <xf numFmtId="49" fontId="40" fillId="0" borderId="11" xfId="54" applyNumberFormat="1" applyFont="1" applyFill="1" applyBorder="1" applyAlignment="1">
      <alignment horizontal="justify" vertical="center" wrapText="1"/>
      <protection/>
    </xf>
    <xf numFmtId="0" fontId="38" fillId="0" borderId="11" xfId="54" applyFont="1" applyFill="1" applyBorder="1" applyAlignment="1">
      <alignment horizontal="center" vertical="center"/>
      <protection/>
    </xf>
    <xf numFmtId="49" fontId="40" fillId="0" borderId="11" xfId="54" applyNumberFormat="1" applyFont="1" applyFill="1" applyBorder="1" applyAlignment="1">
      <alignment horizontal="left" vertical="center" wrapText="1"/>
      <protection/>
    </xf>
    <xf numFmtId="49" fontId="38" fillId="0" borderId="11" xfId="54" applyNumberFormat="1" applyFont="1" applyFill="1" applyBorder="1" applyAlignment="1">
      <alignment horizontal="left" vertical="center" wrapText="1"/>
      <protection/>
    </xf>
    <xf numFmtId="0" fontId="138" fillId="0" borderId="0" xfId="54" applyFont="1">
      <alignment/>
      <protection/>
    </xf>
    <xf numFmtId="0" fontId="0" fillId="0" borderId="0" xfId="54" applyAlignment="1">
      <alignment horizontal="left"/>
      <protection/>
    </xf>
    <xf numFmtId="0" fontId="136" fillId="0" borderId="11" xfId="0" applyFont="1" applyFill="1" applyBorder="1" applyAlignment="1">
      <alignment vertical="top"/>
    </xf>
    <xf numFmtId="49" fontId="35" fillId="32" borderId="11" xfId="0" applyNumberFormat="1" applyFont="1" applyFill="1" applyBorder="1" applyAlignment="1">
      <alignment horizontal="center" vertical="top"/>
    </xf>
    <xf numFmtId="0" fontId="35" fillId="32" borderId="11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left" vertical="top" wrapText="1"/>
    </xf>
    <xf numFmtId="0" fontId="35" fillId="32" borderId="13" xfId="0" applyFont="1" applyFill="1" applyBorder="1" applyAlignment="1">
      <alignment horizontal="left" vertical="top" wrapText="1"/>
    </xf>
    <xf numFmtId="49" fontId="24" fillId="32" borderId="13" xfId="0" applyNumberFormat="1" applyFont="1" applyFill="1" applyBorder="1" applyAlignment="1">
      <alignment horizontal="center" vertical="top"/>
    </xf>
    <xf numFmtId="49" fontId="24" fillId="32" borderId="13" xfId="0" applyNumberFormat="1" applyFont="1" applyFill="1" applyBorder="1" applyAlignment="1">
      <alignment horizontal="center" vertical="top" wrapText="1"/>
    </xf>
    <xf numFmtId="49" fontId="24" fillId="32" borderId="13" xfId="0" applyNumberFormat="1" applyFont="1" applyFill="1" applyBorder="1" applyAlignment="1">
      <alignment horizontal="left" vertical="top" wrapText="1"/>
    </xf>
    <xf numFmtId="174" fontId="24" fillId="32" borderId="13" xfId="0" applyNumberFormat="1" applyFont="1" applyFill="1" applyBorder="1" applyAlignment="1">
      <alignment horizontal="right" vertical="top"/>
    </xf>
    <xf numFmtId="49" fontId="24" fillId="32" borderId="11" xfId="0" applyNumberFormat="1" applyFont="1" applyFill="1" applyBorder="1" applyAlignment="1">
      <alignment horizontal="right" vertical="top"/>
    </xf>
    <xf numFmtId="0" fontId="136" fillId="0" borderId="0" xfId="0" applyFont="1" applyFill="1" applyAlignment="1">
      <alignment/>
    </xf>
    <xf numFmtId="0" fontId="136" fillId="0" borderId="0" xfId="0" applyFont="1" applyAlignment="1">
      <alignment/>
    </xf>
    <xf numFmtId="174" fontId="25" fillId="32" borderId="0" xfId="0" applyNumberFormat="1" applyFont="1" applyFill="1" applyBorder="1" applyAlignment="1">
      <alignment horizontal="center" vertical="top"/>
    </xf>
    <xf numFmtId="49" fontId="136" fillId="0" borderId="11" xfId="0" applyNumberFormat="1" applyFont="1" applyFill="1" applyBorder="1" applyAlignment="1">
      <alignment vertical="top"/>
    </xf>
    <xf numFmtId="0" fontId="136" fillId="0" borderId="11" xfId="0" applyFont="1" applyFill="1" applyBorder="1" applyAlignment="1">
      <alignment vertical="top"/>
    </xf>
    <xf numFmtId="49" fontId="35" fillId="0" borderId="14" xfId="0" applyNumberFormat="1" applyFont="1" applyFill="1" applyBorder="1" applyAlignment="1">
      <alignment horizontal="left" vertical="center" wrapText="1"/>
    </xf>
    <xf numFmtId="49" fontId="35" fillId="0" borderId="17" xfId="0" applyNumberFormat="1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horizontal="left" vertical="center" wrapText="1"/>
    </xf>
    <xf numFmtId="0" fontId="24" fillId="32" borderId="13" xfId="0" applyFont="1" applyFill="1" applyBorder="1" applyAlignment="1">
      <alignment horizontal="left" vertical="top" wrapText="1"/>
    </xf>
    <xf numFmtId="0" fontId="124" fillId="32" borderId="0" xfId="0" applyFont="1" applyFill="1" applyAlignment="1">
      <alignment/>
    </xf>
    <xf numFmtId="49" fontId="35" fillId="32" borderId="13" xfId="0" applyNumberFormat="1" applyFont="1" applyFill="1" applyBorder="1" applyAlignment="1">
      <alignment horizontal="center" vertical="top"/>
    </xf>
    <xf numFmtId="49" fontId="35" fillId="32" borderId="11" xfId="0" applyNumberFormat="1" applyFont="1" applyFill="1" applyBorder="1" applyAlignment="1">
      <alignment horizontal="left" vertical="top" wrapText="1"/>
    </xf>
    <xf numFmtId="49" fontId="35" fillId="32" borderId="13" xfId="0" applyNumberFormat="1" applyFont="1" applyFill="1" applyBorder="1" applyAlignment="1">
      <alignment horizontal="left" vertical="top" wrapText="1"/>
    </xf>
    <xf numFmtId="174" fontId="35" fillId="32" borderId="13" xfId="0" applyNumberFormat="1" applyFont="1" applyFill="1" applyBorder="1" applyAlignment="1">
      <alignment horizontal="right" vertical="top"/>
    </xf>
    <xf numFmtId="49" fontId="24" fillId="32" borderId="14" xfId="0" applyNumberFormat="1" applyFont="1" applyFill="1" applyBorder="1" applyAlignment="1">
      <alignment horizontal="center" vertical="top"/>
    </xf>
    <xf numFmtId="174" fontId="25" fillId="6" borderId="11" xfId="0" applyNumberFormat="1" applyFont="1" applyFill="1" applyBorder="1" applyAlignment="1">
      <alignment vertical="top"/>
    </xf>
    <xf numFmtId="174" fontId="24" fillId="32" borderId="11" xfId="0" applyNumberFormat="1" applyFont="1" applyFill="1" applyBorder="1" applyAlignment="1">
      <alignment/>
    </xf>
    <xf numFmtId="4" fontId="113" fillId="0" borderId="0" xfId="54" applyNumberFormat="1" applyFont="1">
      <alignment/>
      <protection/>
    </xf>
    <xf numFmtId="4" fontId="103" fillId="0" borderId="0" xfId="54" applyNumberFormat="1" applyFont="1" applyAlignment="1">
      <alignment vertical="center"/>
      <protection/>
    </xf>
    <xf numFmtId="4" fontId="5" fillId="0" borderId="0" xfId="54" applyNumberFormat="1" applyFont="1" applyFill="1" applyBorder="1" applyAlignment="1">
      <alignment/>
      <protection/>
    </xf>
    <xf numFmtId="4" fontId="0" fillId="0" borderId="18" xfId="54" applyNumberFormat="1" applyBorder="1" applyAlignment="1">
      <alignment/>
      <protection/>
    </xf>
    <xf numFmtId="4" fontId="0" fillId="0" borderId="0" xfId="54" applyNumberFormat="1" applyBorder="1">
      <alignment/>
      <protection/>
    </xf>
    <xf numFmtId="4" fontId="0" fillId="0" borderId="18" xfId="54" applyNumberFormat="1" applyBorder="1" applyAlignment="1">
      <alignment vertical="center"/>
      <protection/>
    </xf>
    <xf numFmtId="4" fontId="103" fillId="0" borderId="0" xfId="54" applyNumberFormat="1" applyFont="1">
      <alignment/>
      <protection/>
    </xf>
    <xf numFmtId="174" fontId="103" fillId="0" borderId="0" xfId="54" applyNumberFormat="1" applyFont="1">
      <alignment/>
      <protection/>
    </xf>
    <xf numFmtId="0" fontId="103" fillId="0" borderId="0" xfId="54" applyFont="1">
      <alignment/>
      <protection/>
    </xf>
    <xf numFmtId="0" fontId="139" fillId="0" borderId="11" xfId="0" applyFont="1" applyFill="1" applyBorder="1" applyAlignment="1">
      <alignment horizontal="left" vertical="center" wrapText="1"/>
    </xf>
    <xf numFmtId="0" fontId="117" fillId="0" borderId="0" xfId="54" applyFont="1" applyFill="1">
      <alignment/>
      <protection/>
    </xf>
    <xf numFmtId="0" fontId="119" fillId="0" borderId="0" xfId="54" applyFont="1" applyFill="1">
      <alignment/>
      <protection/>
    </xf>
    <xf numFmtId="182" fontId="119" fillId="0" borderId="0" xfId="54" applyNumberFormat="1" applyFont="1" applyFill="1" applyAlignment="1">
      <alignment horizontal="center"/>
      <protection/>
    </xf>
    <xf numFmtId="182" fontId="122" fillId="0" borderId="0" xfId="54" applyNumberFormat="1" applyFont="1" applyFill="1" applyAlignment="1">
      <alignment horizontal="center"/>
      <protection/>
    </xf>
    <xf numFmtId="182" fontId="12" fillId="0" borderId="0" xfId="54" applyNumberFormat="1" applyFont="1" applyFill="1" applyBorder="1" applyAlignment="1">
      <alignment horizontal="center" vertical="center" wrapText="1"/>
      <protection/>
    </xf>
    <xf numFmtId="0" fontId="119" fillId="0" borderId="0" xfId="54" applyFont="1" applyFill="1" applyBorder="1">
      <alignment/>
      <protection/>
    </xf>
    <xf numFmtId="0" fontId="0" fillId="0" borderId="12" xfId="54" applyFont="1" applyFill="1" applyBorder="1">
      <alignment/>
      <protection/>
    </xf>
    <xf numFmtId="182" fontId="6" fillId="0" borderId="0" xfId="54" applyNumberFormat="1" applyFont="1" applyFill="1" applyBorder="1" applyAlignment="1">
      <alignment horizontal="center" vertical="center"/>
      <protection/>
    </xf>
    <xf numFmtId="182" fontId="84" fillId="0" borderId="0" xfId="54" applyNumberFormat="1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 wrapText="1"/>
    </xf>
    <xf numFmtId="0" fontId="119" fillId="37" borderId="0" xfId="54" applyFont="1" applyFill="1">
      <alignment/>
      <protection/>
    </xf>
    <xf numFmtId="0" fontId="113" fillId="37" borderId="0" xfId="54" applyFont="1" applyFill="1" applyBorder="1" applyAlignment="1">
      <alignment horizontal="center" vertical="center" wrapText="1"/>
      <protection/>
    </xf>
    <xf numFmtId="174" fontId="140" fillId="37" borderId="0" xfId="54" applyNumberFormat="1" applyFont="1" applyFill="1" applyBorder="1" applyAlignment="1">
      <alignment horizontal="center" vertical="center"/>
      <protection/>
    </xf>
    <xf numFmtId="0" fontId="117" fillId="37" borderId="0" xfId="54" applyFont="1" applyFill="1">
      <alignment/>
      <protection/>
    </xf>
    <xf numFmtId="182" fontId="120" fillId="37" borderId="0" xfId="54" applyNumberFormat="1" applyFont="1" applyFill="1" applyBorder="1" applyAlignment="1">
      <alignment vertical="center"/>
      <protection/>
    </xf>
    <xf numFmtId="182" fontId="117" fillId="37" borderId="0" xfId="54" applyNumberFormat="1" applyFont="1" applyFill="1" applyBorder="1">
      <alignment/>
      <protection/>
    </xf>
    <xf numFmtId="174" fontId="120" fillId="37" borderId="0" xfId="54" applyNumberFormat="1" applyFont="1" applyFill="1" applyBorder="1" applyAlignment="1">
      <alignment horizontal="center" vertical="center"/>
      <protection/>
    </xf>
    <xf numFmtId="0" fontId="16" fillId="38" borderId="0" xfId="54" applyFont="1" applyFill="1">
      <alignment/>
      <protection/>
    </xf>
    <xf numFmtId="0" fontId="2" fillId="38" borderId="0" xfId="54" applyFont="1" applyFill="1" applyBorder="1" applyAlignment="1">
      <alignment horizontal="center" vertical="center" wrapText="1"/>
      <protection/>
    </xf>
    <xf numFmtId="174" fontId="6" fillId="38" borderId="0" xfId="54" applyNumberFormat="1" applyFont="1" applyFill="1" applyBorder="1" applyAlignment="1">
      <alignment horizontal="center" vertical="center"/>
      <protection/>
    </xf>
    <xf numFmtId="0" fontId="119" fillId="39" borderId="0" xfId="54" applyFont="1" applyFill="1">
      <alignment/>
      <protection/>
    </xf>
    <xf numFmtId="0" fontId="113" fillId="39" borderId="0" xfId="54" applyFont="1" applyFill="1" applyBorder="1" applyAlignment="1">
      <alignment horizontal="center" vertical="center"/>
      <protection/>
    </xf>
    <xf numFmtId="174" fontId="6" fillId="39" borderId="0" xfId="54" applyNumberFormat="1" applyFont="1" applyFill="1" applyBorder="1" applyAlignment="1">
      <alignment horizontal="center" vertical="center"/>
      <protection/>
    </xf>
    <xf numFmtId="0" fontId="0" fillId="38" borderId="0" xfId="54" applyFill="1">
      <alignment/>
      <protection/>
    </xf>
    <xf numFmtId="0" fontId="0" fillId="40" borderId="0" xfId="54" applyFill="1">
      <alignment/>
      <protection/>
    </xf>
    <xf numFmtId="0" fontId="24" fillId="0" borderId="13" xfId="0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 wrapText="1"/>
    </xf>
    <xf numFmtId="1" fontId="24" fillId="32" borderId="11" xfId="0" applyNumberFormat="1" applyFont="1" applyFill="1" applyBorder="1" applyAlignment="1">
      <alignment horizontal="center" vertical="center" wrapText="1"/>
    </xf>
    <xf numFmtId="174" fontId="25" fillId="32" borderId="11" xfId="0" applyNumberFormat="1" applyFont="1" applyFill="1" applyBorder="1" applyAlignment="1">
      <alignment horizontal="right" vertical="top"/>
    </xf>
    <xf numFmtId="174" fontId="35" fillId="32" borderId="14" xfId="0" applyNumberFormat="1" applyFont="1" applyFill="1" applyBorder="1" applyAlignment="1">
      <alignment horizontal="right" vertical="top"/>
    </xf>
    <xf numFmtId="174" fontId="36" fillId="32" borderId="11" xfId="0" applyNumberFormat="1" applyFont="1" applyFill="1" applyBorder="1" applyAlignment="1">
      <alignment horizontal="right" vertical="top"/>
    </xf>
    <xf numFmtId="174" fontId="136" fillId="32" borderId="11" xfId="0" applyNumberFormat="1" applyFont="1" applyFill="1" applyBorder="1" applyAlignment="1">
      <alignment horizontal="right" vertical="top"/>
    </xf>
    <xf numFmtId="174" fontId="136" fillId="32" borderId="11" xfId="0" applyNumberFormat="1" applyFont="1" applyFill="1" applyBorder="1" applyAlignment="1">
      <alignment horizontal="right"/>
    </xf>
    <xf numFmtId="0" fontId="0" fillId="32" borderId="0" xfId="0" applyFill="1" applyAlignment="1">
      <alignment horizontal="left"/>
    </xf>
    <xf numFmtId="174" fontId="135" fillId="6" borderId="11" xfId="0" applyNumberFormat="1" applyFont="1" applyFill="1" applyBorder="1" applyAlignment="1">
      <alignment horizontal="right" vertical="top"/>
    </xf>
    <xf numFmtId="174" fontId="136" fillId="6" borderId="11" xfId="0" applyNumberFormat="1" applyFont="1" applyFill="1" applyBorder="1" applyAlignment="1">
      <alignment horizontal="right" vertical="top"/>
    </xf>
    <xf numFmtId="0" fontId="43" fillId="0" borderId="0" xfId="54" applyFont="1" applyAlignment="1">
      <alignment vertical="center"/>
      <protection/>
    </xf>
    <xf numFmtId="0" fontId="123" fillId="0" borderId="0" xfId="54" applyFont="1">
      <alignment/>
      <protection/>
    </xf>
    <xf numFmtId="0" fontId="21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46" fillId="0" borderId="11" xfId="54" applyFont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0" fontId="45" fillId="0" borderId="11" xfId="54" applyFont="1" applyBorder="1" applyAlignment="1">
      <alignment horizontal="center" vertical="center" wrapText="1"/>
      <protection/>
    </xf>
    <xf numFmtId="14" fontId="45" fillId="0" borderId="11" xfId="54" applyNumberFormat="1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14" fontId="8" fillId="0" borderId="0" xfId="54" applyNumberFormat="1" applyFont="1" applyBorder="1" applyAlignment="1">
      <alignment horizontal="center" vertical="center" wrapText="1"/>
      <protection/>
    </xf>
    <xf numFmtId="0" fontId="7" fillId="0" borderId="0" xfId="54" applyFont="1">
      <alignment/>
      <protection/>
    </xf>
    <xf numFmtId="0" fontId="42" fillId="0" borderId="0" xfId="54" applyFont="1" applyAlignment="1">
      <alignment horizontal="center" vertical="center"/>
      <protection/>
    </xf>
    <xf numFmtId="0" fontId="49" fillId="0" borderId="0" xfId="54" applyFont="1" applyAlignment="1">
      <alignment horizontal="center" vertical="center"/>
      <protection/>
    </xf>
    <xf numFmtId="0" fontId="49" fillId="35" borderId="0" xfId="54" applyFont="1" applyFill="1" applyAlignment="1">
      <alignment horizontal="center" vertical="center"/>
      <protection/>
    </xf>
    <xf numFmtId="0" fontId="14" fillId="32" borderId="14" xfId="54" applyFont="1" applyFill="1" applyBorder="1" applyAlignment="1">
      <alignment horizontal="center" vertical="center" wrapText="1"/>
      <protection/>
    </xf>
    <xf numFmtId="0" fontId="40" fillId="0" borderId="14" xfId="54" applyFont="1" applyBorder="1" applyAlignment="1">
      <alignment horizontal="center" vertical="center"/>
      <protection/>
    </xf>
    <xf numFmtId="0" fontId="40" fillId="0" borderId="14" xfId="54" applyFont="1" applyBorder="1" applyAlignment="1">
      <alignment horizontal="center" vertical="center" wrapText="1"/>
      <protection/>
    </xf>
    <xf numFmtId="0" fontId="40" fillId="0" borderId="11" xfId="54" applyFont="1" applyBorder="1" applyAlignment="1">
      <alignment horizontal="center" vertical="center" wrapText="1"/>
      <protection/>
    </xf>
    <xf numFmtId="0" fontId="40" fillId="35" borderId="11" xfId="54" applyFont="1" applyFill="1" applyBorder="1" applyAlignment="1">
      <alignment horizontal="center" vertical="center" wrapText="1"/>
      <protection/>
    </xf>
    <xf numFmtId="0" fontId="14" fillId="32" borderId="13" xfId="54" applyFont="1" applyFill="1" applyBorder="1" applyAlignment="1">
      <alignment horizontal="center" vertical="center" wrapText="1"/>
      <protection/>
    </xf>
    <xf numFmtId="0" fontId="40" fillId="0" borderId="13" xfId="54" applyFont="1" applyBorder="1" applyAlignment="1">
      <alignment horizontal="center" vertical="center"/>
      <protection/>
    </xf>
    <xf numFmtId="0" fontId="40" fillId="0" borderId="13" xfId="54" applyFont="1" applyBorder="1" applyAlignment="1">
      <alignment horizontal="center" vertical="center" wrapText="1"/>
      <protection/>
    </xf>
    <xf numFmtId="0" fontId="40" fillId="0" borderId="11" xfId="54" applyFont="1" applyBorder="1" applyAlignment="1">
      <alignment horizontal="center" vertical="center"/>
      <protection/>
    </xf>
    <xf numFmtId="0" fontId="40" fillId="35" borderId="11" xfId="54" applyFont="1" applyFill="1" applyBorder="1" applyAlignment="1">
      <alignment horizontal="center" vertical="center"/>
      <protection/>
    </xf>
    <xf numFmtId="0" fontId="40" fillId="32" borderId="11" xfId="54" applyFont="1" applyFill="1" applyBorder="1" applyAlignment="1">
      <alignment horizontal="center" vertical="center"/>
      <protection/>
    </xf>
    <xf numFmtId="0" fontId="50" fillId="0" borderId="11" xfId="54" applyFont="1" applyFill="1" applyBorder="1" applyAlignment="1">
      <alignment vertical="center" wrapText="1"/>
      <protection/>
    </xf>
    <xf numFmtId="0" fontId="51" fillId="0" borderId="11" xfId="54" applyFont="1" applyFill="1" applyBorder="1" applyAlignment="1">
      <alignment horizontal="left" vertical="center" wrapText="1"/>
      <protection/>
    </xf>
    <xf numFmtId="0" fontId="51" fillId="0" borderId="11" xfId="54" applyFont="1" applyFill="1" applyBorder="1" applyAlignment="1">
      <alignment horizontal="center" vertical="center" wrapText="1"/>
      <protection/>
    </xf>
    <xf numFmtId="182" fontId="141" fillId="32" borderId="11" xfId="54" applyNumberFormat="1" applyFont="1" applyFill="1" applyBorder="1" applyAlignment="1">
      <alignment horizontal="center" vertical="center" wrapText="1"/>
      <protection/>
    </xf>
    <xf numFmtId="0" fontId="51" fillId="35" borderId="11" xfId="54" applyFont="1" applyFill="1" applyBorder="1" applyAlignment="1">
      <alignment horizontal="center" vertical="center" wrapText="1"/>
      <protection/>
    </xf>
    <xf numFmtId="182" fontId="52" fillId="32" borderId="11" xfId="54" applyNumberFormat="1" applyFont="1" applyFill="1" applyBorder="1" applyAlignment="1">
      <alignment horizontal="center" vertical="center" wrapText="1"/>
      <protection/>
    </xf>
    <xf numFmtId="0" fontId="141" fillId="0" borderId="11" xfId="54" applyFont="1" applyBorder="1" applyAlignment="1">
      <alignment horizontal="center" vertical="center" wrapText="1"/>
      <protection/>
    </xf>
    <xf numFmtId="182" fontId="51" fillId="35" borderId="11" xfId="54" applyNumberFormat="1" applyFont="1" applyFill="1" applyBorder="1" applyAlignment="1">
      <alignment horizontal="center" vertical="center" wrapText="1"/>
      <protection/>
    </xf>
    <xf numFmtId="0" fontId="49" fillId="0" borderId="11" xfId="54" applyFont="1" applyBorder="1" applyAlignment="1">
      <alignment horizontal="left" vertical="center" wrapText="1"/>
      <protection/>
    </xf>
    <xf numFmtId="182" fontId="142" fillId="32" borderId="11" xfId="54" applyNumberFormat="1" applyFont="1" applyFill="1" applyBorder="1" applyAlignment="1">
      <alignment horizontal="center" vertical="center" wrapText="1"/>
      <protection/>
    </xf>
    <xf numFmtId="0" fontId="50" fillId="0" borderId="13" xfId="54" applyFont="1" applyFill="1" applyBorder="1" applyAlignment="1">
      <alignment vertical="center" wrapText="1"/>
      <protection/>
    </xf>
    <xf numFmtId="0" fontId="51" fillId="0" borderId="13" xfId="54" applyFont="1" applyFill="1" applyBorder="1" applyAlignment="1">
      <alignment horizontal="left" vertical="center" wrapText="1"/>
      <protection/>
    </xf>
    <xf numFmtId="182" fontId="141" fillId="32" borderId="13" xfId="54" applyNumberFormat="1" applyFont="1" applyFill="1" applyBorder="1" applyAlignment="1">
      <alignment horizontal="center" vertical="center" wrapText="1"/>
      <protection/>
    </xf>
    <xf numFmtId="0" fontId="51" fillId="35" borderId="13" xfId="54" applyFont="1" applyFill="1" applyBorder="1" applyAlignment="1">
      <alignment horizontal="center" vertical="center" wrapText="1"/>
      <protection/>
    </xf>
    <xf numFmtId="0" fontId="53" fillId="0" borderId="11" xfId="54" applyFont="1" applyFill="1" applyBorder="1" applyAlignment="1">
      <alignment vertical="center" wrapText="1"/>
      <protection/>
    </xf>
    <xf numFmtId="182" fontId="142" fillId="35" borderId="11" xfId="54" applyNumberFormat="1" applyFont="1" applyFill="1" applyBorder="1" applyAlignment="1">
      <alignment horizontal="center" vertical="center" wrapText="1"/>
      <protection/>
    </xf>
    <xf numFmtId="0" fontId="103" fillId="0" borderId="0" xfId="54" applyFont="1">
      <alignment/>
      <protection/>
    </xf>
    <xf numFmtId="182" fontId="42" fillId="0" borderId="0" xfId="54" applyNumberFormat="1" applyFont="1" applyAlignment="1">
      <alignment horizontal="center" vertical="center"/>
      <protection/>
    </xf>
    <xf numFmtId="182" fontId="42" fillId="35" borderId="0" xfId="54" applyNumberFormat="1" applyFont="1" applyFill="1" applyAlignment="1">
      <alignment horizontal="center" vertical="center"/>
      <protection/>
    </xf>
    <xf numFmtId="0" fontId="44" fillId="0" borderId="0" xfId="54" applyFont="1" applyAlignment="1">
      <alignment horizontal="center" vertical="center"/>
      <protection/>
    </xf>
    <xf numFmtId="0" fontId="44" fillId="35" borderId="0" xfId="54" applyFont="1" applyFill="1" applyAlignment="1">
      <alignment horizontal="center" vertical="center"/>
      <protection/>
    </xf>
    <xf numFmtId="0" fontId="42" fillId="35" borderId="0" xfId="54" applyFont="1" applyFill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left" vertical="center" wrapText="1"/>
      <protection/>
    </xf>
    <xf numFmtId="49" fontId="13" fillId="0" borderId="11" xfId="54" applyNumberFormat="1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right" vertical="center" wrapText="1"/>
      <protection/>
    </xf>
    <xf numFmtId="174" fontId="27" fillId="0" borderId="11" xfId="54" applyNumberFormat="1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 wrapText="1" indent="1"/>
      <protection/>
    </xf>
    <xf numFmtId="174" fontId="13" fillId="0" borderId="11" xfId="54" applyNumberFormat="1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174" fontId="14" fillId="0" borderId="11" xfId="54" applyNumberFormat="1" applyFont="1" applyFill="1" applyBorder="1" applyAlignment="1">
      <alignment horizontal="left" vertical="center"/>
      <protection/>
    </xf>
    <xf numFmtId="0" fontId="14" fillId="0" borderId="11" xfId="54" applyFont="1" applyFill="1" applyBorder="1" applyAlignment="1">
      <alignment horizontal="left" vertical="center" wrapText="1" indent="1"/>
      <protection/>
    </xf>
    <xf numFmtId="4" fontId="137" fillId="0" borderId="11" xfId="54" applyNumberFormat="1" applyFont="1" applyFill="1" applyBorder="1" applyAlignment="1">
      <alignment horizontal="left"/>
      <protection/>
    </xf>
    <xf numFmtId="4" fontId="137" fillId="0" borderId="11" xfId="54" applyNumberFormat="1" applyFont="1" applyFill="1" applyBorder="1" applyAlignment="1">
      <alignment horizontal="left" vertical="center"/>
      <protection/>
    </xf>
    <xf numFmtId="0" fontId="14" fillId="0" borderId="11" xfId="54" applyFont="1" applyFill="1" applyBorder="1" applyAlignment="1">
      <alignment vertical="center" wrapText="1"/>
      <protection/>
    </xf>
    <xf numFmtId="0" fontId="14" fillId="0" borderId="19" xfId="54" applyFont="1" applyFill="1" applyBorder="1" applyAlignment="1">
      <alignment vertical="center" wrapText="1"/>
      <protection/>
    </xf>
    <xf numFmtId="0" fontId="13" fillId="0" borderId="14" xfId="54" applyFont="1" applyFill="1" applyBorder="1" applyAlignment="1">
      <alignment horizontal="right" vertical="center" wrapText="1"/>
      <protection/>
    </xf>
    <xf numFmtId="0" fontId="14" fillId="0" borderId="13" xfId="54" applyFont="1" applyFill="1" applyBorder="1" applyAlignment="1">
      <alignment horizontal="left" vertical="center" wrapText="1"/>
      <protection/>
    </xf>
    <xf numFmtId="174" fontId="13" fillId="0" borderId="13" xfId="54" applyNumberFormat="1" applyFont="1" applyFill="1" applyBorder="1" applyAlignment="1">
      <alignment horizontal="left" vertical="center"/>
      <protection/>
    </xf>
    <xf numFmtId="174" fontId="14" fillId="0" borderId="13" xfId="54" applyNumberFormat="1" applyFont="1" applyFill="1" applyBorder="1" applyAlignment="1">
      <alignment horizontal="left" vertical="center"/>
      <protection/>
    </xf>
    <xf numFmtId="0" fontId="129" fillId="0" borderId="11" xfId="0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130" fillId="0" borderId="11" xfId="0" applyFont="1" applyFill="1" applyBorder="1" applyAlignment="1">
      <alignment/>
    </xf>
    <xf numFmtId="0" fontId="143" fillId="0" borderId="0" xfId="0" applyFont="1" applyFill="1" applyAlignment="1">
      <alignment vertical="center" wrapText="1"/>
    </xf>
    <xf numFmtId="0" fontId="120" fillId="0" borderId="0" xfId="0" applyFont="1" applyFill="1" applyAlignment="1">
      <alignment vertical="top" wrapText="1"/>
    </xf>
    <xf numFmtId="0" fontId="120" fillId="0" borderId="0" xfId="0" applyFont="1" applyFill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20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0" fillId="0" borderId="11" xfId="54" applyFont="1" applyFill="1" applyBorder="1" applyAlignment="1">
      <alignment horizontal="center" vertical="center" wrapText="1"/>
      <protection/>
    </xf>
    <xf numFmtId="174" fontId="6" fillId="0" borderId="11" xfId="54" applyNumberFormat="1" applyFont="1" applyFill="1" applyBorder="1" applyAlignment="1">
      <alignment vertical="top" wrapText="1"/>
      <protection/>
    </xf>
    <xf numFmtId="0" fontId="4" fillId="0" borderId="13" xfId="54" applyFont="1" applyFill="1" applyBorder="1" applyAlignment="1">
      <alignment horizontal="center" vertical="top"/>
      <protection/>
    </xf>
    <xf numFmtId="3" fontId="5" fillId="0" borderId="11" xfId="54" applyNumberFormat="1" applyFont="1" applyFill="1" applyBorder="1" applyAlignment="1">
      <alignment horizontal="center" vertical="top"/>
      <protection/>
    </xf>
    <xf numFmtId="174" fontId="4" fillId="0" borderId="11" xfId="54" applyNumberFormat="1" applyFont="1" applyFill="1" applyBorder="1" applyAlignment="1">
      <alignment horizontal="center" vertical="top"/>
      <protection/>
    </xf>
    <xf numFmtId="0" fontId="4" fillId="0" borderId="13" xfId="54" applyFont="1" applyFill="1" applyBorder="1" applyAlignment="1">
      <alignment vertical="top" wrapText="1"/>
      <protection/>
    </xf>
    <xf numFmtId="3" fontId="5" fillId="0" borderId="13" xfId="54" applyNumberFormat="1" applyFont="1" applyFill="1" applyBorder="1" applyAlignment="1">
      <alignment horizontal="center" vertical="top"/>
      <protection/>
    </xf>
    <xf numFmtId="174" fontId="4" fillId="0" borderId="13" xfId="54" applyNumberFormat="1" applyFont="1" applyFill="1" applyBorder="1" applyAlignment="1">
      <alignment horizontal="center" vertical="top"/>
      <protection/>
    </xf>
    <xf numFmtId="0" fontId="4" fillId="0" borderId="11" xfId="54" applyFont="1" applyFill="1" applyBorder="1" applyAlignment="1">
      <alignment vertical="top" wrapText="1"/>
      <protection/>
    </xf>
    <xf numFmtId="0" fontId="4" fillId="0" borderId="11" xfId="54" applyFont="1" applyFill="1" applyBorder="1" applyAlignment="1">
      <alignment horizontal="center" vertical="top"/>
      <protection/>
    </xf>
    <xf numFmtId="0" fontId="4" fillId="0" borderId="11" xfId="54" applyFont="1" applyFill="1" applyBorder="1" applyAlignment="1">
      <alignment horizontal="center" vertical="justify"/>
      <protection/>
    </xf>
    <xf numFmtId="174" fontId="5" fillId="0" borderId="11" xfId="54" applyNumberFormat="1" applyFont="1" applyFill="1" applyBorder="1" applyAlignment="1">
      <alignment horizontal="center" vertical="top"/>
      <protection/>
    </xf>
    <xf numFmtId="174" fontId="0" fillId="0" borderId="0" xfId="54" applyNumberFormat="1" applyFill="1">
      <alignment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30" fillId="0" borderId="12" xfId="54" applyFont="1" applyFill="1" applyBorder="1" applyAlignment="1">
      <alignment/>
      <protection/>
    </xf>
    <xf numFmtId="174" fontId="144" fillId="0" borderId="11" xfId="54" applyNumberFormat="1" applyFont="1" applyFill="1" applyBorder="1" applyAlignment="1">
      <alignment horizontal="center" vertical="center"/>
      <protection/>
    </xf>
    <xf numFmtId="2" fontId="14" fillId="0" borderId="11" xfId="54" applyNumberFormat="1" applyFont="1" applyFill="1" applyBorder="1" applyAlignment="1">
      <alignment horizontal="center" vertical="center"/>
      <protection/>
    </xf>
    <xf numFmtId="174" fontId="137" fillId="0" borderId="11" xfId="54" applyNumberFormat="1" applyFont="1" applyFill="1" applyBorder="1" applyAlignment="1">
      <alignment horizontal="left" vertical="center" wrapText="1"/>
      <protection/>
    </xf>
    <xf numFmtId="174" fontId="137" fillId="0" borderId="11" xfId="54" applyNumberFormat="1" applyFont="1" applyFill="1" applyBorder="1" applyAlignment="1">
      <alignment horizontal="center" vertical="center" wrapText="1"/>
      <protection/>
    </xf>
    <xf numFmtId="2" fontId="144" fillId="0" borderId="11" xfId="54" applyNumberFormat="1" applyFont="1" applyFill="1" applyBorder="1" applyAlignment="1">
      <alignment horizontal="center" vertical="center"/>
      <protection/>
    </xf>
    <xf numFmtId="0" fontId="137" fillId="0" borderId="11" xfId="54" applyNumberFormat="1" applyFont="1" applyFill="1" applyBorder="1" applyAlignment="1">
      <alignment horizontal="center" vertical="center"/>
      <protection/>
    </xf>
    <xf numFmtId="2" fontId="137" fillId="0" borderId="11" xfId="54" applyNumberFormat="1" applyFont="1" applyFill="1" applyBorder="1" applyAlignment="1">
      <alignment horizontal="center" vertical="center"/>
      <protection/>
    </xf>
    <xf numFmtId="0" fontId="130" fillId="0" borderId="11" xfId="54" applyFont="1" applyFill="1" applyBorder="1" applyAlignment="1">
      <alignment vertical="center" wrapText="1"/>
      <protection/>
    </xf>
    <xf numFmtId="4" fontId="144" fillId="0" borderId="11" xfId="54" applyNumberFormat="1" applyFont="1" applyFill="1" applyBorder="1" applyAlignment="1">
      <alignment horizontal="center" vertical="center"/>
      <protection/>
    </xf>
    <xf numFmtId="4" fontId="14" fillId="0" borderId="11" xfId="54" applyNumberFormat="1" applyFont="1" applyFill="1" applyBorder="1" applyAlignment="1">
      <alignment horizontal="center" vertical="center"/>
      <protection/>
    </xf>
    <xf numFmtId="4" fontId="137" fillId="0" borderId="11" xfId="54" applyNumberFormat="1" applyFont="1" applyFill="1" applyBorder="1" applyAlignment="1">
      <alignment horizontal="center" vertical="center"/>
      <protection/>
    </xf>
    <xf numFmtId="182" fontId="14" fillId="0" borderId="11" xfId="54" applyNumberFormat="1" applyFont="1" applyFill="1" applyBorder="1" applyAlignment="1">
      <alignment horizontal="center" vertical="center"/>
      <protection/>
    </xf>
    <xf numFmtId="180" fontId="144" fillId="0" borderId="11" xfId="54" applyNumberFormat="1" applyFont="1" applyFill="1" applyBorder="1" applyAlignment="1">
      <alignment horizontal="center" vertical="center" wrapText="1"/>
      <protection/>
    </xf>
    <xf numFmtId="180" fontId="137" fillId="0" borderId="11" xfId="54" applyNumberFormat="1" applyFont="1" applyFill="1" applyBorder="1" applyAlignment="1">
      <alignment horizontal="center" vertical="center" wrapText="1"/>
      <protection/>
    </xf>
    <xf numFmtId="180" fontId="144" fillId="0" borderId="11" xfId="54" applyNumberFormat="1" applyFont="1" applyFill="1" applyBorder="1" applyAlignment="1">
      <alignment horizontal="center" vertical="center"/>
      <protection/>
    </xf>
    <xf numFmtId="180" fontId="137" fillId="0" borderId="11" xfId="54" applyNumberFormat="1" applyFont="1" applyFill="1" applyBorder="1" applyAlignment="1">
      <alignment horizontal="center" vertical="center"/>
      <protection/>
    </xf>
    <xf numFmtId="0" fontId="145" fillId="0" borderId="11" xfId="54" applyFont="1" applyFill="1" applyBorder="1" applyAlignment="1">
      <alignment vertical="center" wrapText="1"/>
      <protection/>
    </xf>
    <xf numFmtId="180" fontId="40" fillId="0" borderId="11" xfId="54" applyNumberFormat="1" applyFont="1" applyFill="1" applyBorder="1" applyAlignment="1">
      <alignment horizontal="center" vertical="center"/>
      <protection/>
    </xf>
    <xf numFmtId="174" fontId="130" fillId="0" borderId="11" xfId="54" applyNumberFormat="1" applyFont="1" applyFill="1" applyBorder="1" applyAlignment="1">
      <alignment horizontal="center" vertical="center"/>
      <protection/>
    </xf>
    <xf numFmtId="182" fontId="137" fillId="0" borderId="11" xfId="54" applyNumberFormat="1" applyFont="1" applyFill="1" applyBorder="1" applyAlignment="1">
      <alignment horizontal="center" vertical="center"/>
      <protection/>
    </xf>
    <xf numFmtId="2" fontId="130" fillId="0" borderId="11" xfId="54" applyNumberFormat="1" applyFont="1" applyFill="1" applyBorder="1" applyAlignment="1">
      <alignment horizontal="center" vertical="center"/>
      <protection/>
    </xf>
    <xf numFmtId="2" fontId="40" fillId="0" borderId="11" xfId="54" applyNumberFormat="1" applyFont="1" applyFill="1" applyBorder="1" applyAlignment="1">
      <alignment horizontal="center" vertical="center"/>
      <protection/>
    </xf>
    <xf numFmtId="49" fontId="13" fillId="0" borderId="11" xfId="54" applyNumberFormat="1" applyFont="1" applyFill="1" applyBorder="1" applyAlignment="1">
      <alignment horizontal="center"/>
      <protection/>
    </xf>
    <xf numFmtId="0" fontId="13" fillId="0" borderId="11" xfId="54" applyFont="1" applyFill="1" applyBorder="1" applyAlignment="1">
      <alignment horizontal="center"/>
      <protection/>
    </xf>
    <xf numFmtId="174" fontId="144" fillId="0" borderId="11" xfId="54" applyNumberFormat="1" applyFont="1" applyFill="1" applyBorder="1" applyAlignment="1">
      <alignment horizontal="center" vertical="center" wrapText="1"/>
      <protection/>
    </xf>
    <xf numFmtId="182" fontId="14" fillId="0" borderId="11" xfId="54" applyNumberFormat="1" applyFont="1" applyFill="1" applyBorder="1" applyAlignment="1">
      <alignment horizontal="center" vertical="center" wrapText="1"/>
      <protection/>
    </xf>
    <xf numFmtId="0" fontId="144" fillId="0" borderId="11" xfId="54" applyFont="1" applyFill="1" applyBorder="1" applyAlignment="1">
      <alignment horizontal="center" vertical="center" wrapText="1"/>
      <protection/>
    </xf>
    <xf numFmtId="0" fontId="137" fillId="0" borderId="11" xfId="54" applyFont="1" applyFill="1" applyBorder="1" applyAlignment="1">
      <alignment horizontal="center" vertical="center" wrapText="1"/>
      <protection/>
    </xf>
    <xf numFmtId="0" fontId="16" fillId="0" borderId="0" xfId="54" applyFont="1" applyFill="1">
      <alignment/>
      <protection/>
    </xf>
    <xf numFmtId="4" fontId="137" fillId="0" borderId="11" xfId="54" applyNumberFormat="1" applyFont="1" applyFill="1" applyBorder="1" applyAlignment="1">
      <alignment horizontal="left" vertical="center" wrapText="1"/>
      <protection/>
    </xf>
    <xf numFmtId="0" fontId="130" fillId="0" borderId="12" xfId="54" applyFont="1" applyFill="1" applyBorder="1" applyAlignment="1">
      <alignment horizontal="left"/>
      <protection/>
    </xf>
    <xf numFmtId="0" fontId="130" fillId="0" borderId="11" xfId="54" applyFont="1" applyFill="1" applyBorder="1" applyAlignment="1">
      <alignment horizontal="left" vertical="center" wrapText="1"/>
      <protection/>
    </xf>
    <xf numFmtId="0" fontId="130" fillId="0" borderId="12" xfId="54" applyFont="1" applyFill="1" applyBorder="1" applyAlignment="1">
      <alignment horizontal="left" vertical="center"/>
      <protection/>
    </xf>
    <xf numFmtId="0" fontId="137" fillId="0" borderId="11" xfId="54" applyFont="1" applyFill="1" applyBorder="1" applyAlignment="1">
      <alignment horizontal="left" vertical="center" wrapText="1"/>
      <protection/>
    </xf>
    <xf numFmtId="0" fontId="130" fillId="0" borderId="12" xfId="54" applyFont="1" applyFill="1" applyBorder="1" applyAlignment="1">
      <alignment horizontal="left" vertical="center" wrapText="1"/>
      <protection/>
    </xf>
    <xf numFmtId="0" fontId="130" fillId="0" borderId="20" xfId="54" applyFont="1" applyFill="1" applyBorder="1" applyAlignment="1">
      <alignment horizontal="left"/>
      <protection/>
    </xf>
    <xf numFmtId="174" fontId="137" fillId="0" borderId="11" xfId="54" applyNumberFormat="1" applyFont="1" applyFill="1" applyBorder="1" applyAlignment="1">
      <alignment horizontal="left" vertical="center"/>
      <protection/>
    </xf>
    <xf numFmtId="2" fontId="137" fillId="0" borderId="11" xfId="54" applyNumberFormat="1" applyFont="1" applyFill="1" applyBorder="1" applyAlignment="1">
      <alignment horizontal="left"/>
      <protection/>
    </xf>
    <xf numFmtId="182" fontId="137" fillId="0" borderId="11" xfId="54" applyNumberFormat="1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49" fontId="24" fillId="0" borderId="14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 vertical="top"/>
    </xf>
    <xf numFmtId="0" fontId="35" fillId="32" borderId="14" xfId="0" applyFont="1" applyFill="1" applyBorder="1" applyAlignment="1">
      <alignment horizontal="left" vertical="top" wrapText="1"/>
    </xf>
    <xf numFmtId="0" fontId="35" fillId="32" borderId="13" xfId="0" applyFont="1" applyFill="1" applyBorder="1" applyAlignment="1">
      <alignment horizontal="left" vertical="top" wrapText="1"/>
    </xf>
    <xf numFmtId="49" fontId="35" fillId="32" borderId="14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24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24" fillId="0" borderId="17" xfId="0" applyNumberFormat="1" applyFont="1" applyFill="1" applyBorder="1" applyAlignment="1">
      <alignment horizontal="center" vertical="top"/>
    </xf>
    <xf numFmtId="0" fontId="35" fillId="0" borderId="14" xfId="0" applyFont="1" applyFill="1" applyBorder="1" applyAlignment="1">
      <alignment horizontal="left" vertical="top" wrapText="1"/>
    </xf>
    <xf numFmtId="0" fontId="35" fillId="0" borderId="13" xfId="0" applyFont="1" applyFill="1" applyBorder="1" applyAlignment="1">
      <alignment horizontal="left" vertical="top" wrapText="1"/>
    </xf>
    <xf numFmtId="49" fontId="35" fillId="32" borderId="13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left" vertical="top" wrapText="1"/>
    </xf>
    <xf numFmtId="49" fontId="35" fillId="0" borderId="14" xfId="0" applyNumberFormat="1" applyFont="1" applyFill="1" applyBorder="1" applyAlignment="1">
      <alignment horizontal="center" vertical="top"/>
    </xf>
    <xf numFmtId="49" fontId="35" fillId="0" borderId="17" xfId="0" applyNumberFormat="1" applyFont="1" applyFill="1" applyBorder="1" applyAlignment="1">
      <alignment horizontal="center" vertical="top"/>
    </xf>
    <xf numFmtId="49" fontId="35" fillId="0" borderId="13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35" fillId="32" borderId="14" xfId="0" applyFont="1" applyFill="1" applyBorder="1" applyAlignment="1">
      <alignment horizontal="center" vertical="top" wrapText="1"/>
    </xf>
    <xf numFmtId="0" fontId="35" fillId="32" borderId="17" xfId="0" applyFont="1" applyFill="1" applyBorder="1" applyAlignment="1">
      <alignment horizontal="center" vertical="top" wrapText="1"/>
    </xf>
    <xf numFmtId="0" fontId="35" fillId="32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5" fillId="6" borderId="14" xfId="0" applyFont="1" applyFill="1" applyBorder="1" applyAlignment="1">
      <alignment horizontal="left" vertical="center" wrapText="1"/>
    </xf>
    <xf numFmtId="0" fontId="25" fillId="6" borderId="13" xfId="0" applyFont="1" applyFill="1" applyBorder="1" applyAlignment="1">
      <alignment horizontal="left" vertical="center" wrapText="1"/>
    </xf>
    <xf numFmtId="49" fontId="25" fillId="6" borderId="14" xfId="0" applyNumberFormat="1" applyFont="1" applyFill="1" applyBorder="1" applyAlignment="1">
      <alignment horizontal="center" vertical="top"/>
    </xf>
    <xf numFmtId="49" fontId="25" fillId="6" borderId="13" xfId="0" applyNumberFormat="1" applyFont="1" applyFill="1" applyBorder="1" applyAlignment="1">
      <alignment horizontal="center" vertical="top"/>
    </xf>
    <xf numFmtId="0" fontId="24" fillId="32" borderId="14" xfId="0" applyFont="1" applyFill="1" applyBorder="1" applyAlignment="1">
      <alignment horizontal="left" vertical="top" wrapText="1"/>
    </xf>
    <xf numFmtId="0" fontId="24" fillId="32" borderId="17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4" fillId="32" borderId="13" xfId="0" applyFont="1" applyFill="1" applyBorder="1" applyAlignment="1">
      <alignment horizontal="left" vertical="top" wrapText="1"/>
    </xf>
    <xf numFmtId="49" fontId="24" fillId="32" borderId="14" xfId="0" applyNumberFormat="1" applyFont="1" applyFill="1" applyBorder="1" applyAlignment="1">
      <alignment horizontal="center" vertical="top"/>
    </xf>
    <xf numFmtId="49" fontId="24" fillId="32" borderId="17" xfId="0" applyNumberFormat="1" applyFont="1" applyFill="1" applyBorder="1" applyAlignment="1">
      <alignment horizontal="center" vertical="top"/>
    </xf>
    <xf numFmtId="49" fontId="24" fillId="32" borderId="13" xfId="0" applyNumberFormat="1" applyFont="1" applyFill="1" applyBorder="1" applyAlignment="1">
      <alignment horizontal="center" vertical="top"/>
    </xf>
    <xf numFmtId="0" fontId="136" fillId="32" borderId="14" xfId="0" applyFont="1" applyFill="1" applyBorder="1" applyAlignment="1">
      <alignment vertical="top"/>
    </xf>
    <xf numFmtId="0" fontId="136" fillId="32" borderId="13" xfId="0" applyFont="1" applyFill="1" applyBorder="1" applyAlignment="1">
      <alignment vertical="top"/>
    </xf>
    <xf numFmtId="0" fontId="136" fillId="0" borderId="14" xfId="0" applyFont="1" applyFill="1" applyBorder="1" applyAlignment="1">
      <alignment vertical="top" wrapText="1"/>
    </xf>
    <xf numFmtId="0" fontId="136" fillId="0" borderId="13" xfId="0" applyFont="1" applyFill="1" applyBorder="1" applyAlignment="1">
      <alignment vertical="top" wrapText="1"/>
    </xf>
    <xf numFmtId="0" fontId="136" fillId="0" borderId="14" xfId="0" applyFont="1" applyFill="1" applyBorder="1" applyAlignment="1">
      <alignment vertical="top"/>
    </xf>
    <xf numFmtId="0" fontId="136" fillId="0" borderId="13" xfId="0" applyFont="1" applyFill="1" applyBorder="1" applyAlignment="1">
      <alignment vertical="top"/>
    </xf>
    <xf numFmtId="49" fontId="136" fillId="0" borderId="14" xfId="0" applyNumberFormat="1" applyFont="1" applyFill="1" applyBorder="1" applyAlignment="1">
      <alignment vertical="top"/>
    </xf>
    <xf numFmtId="49" fontId="136" fillId="0" borderId="13" xfId="0" applyNumberFormat="1" applyFont="1" applyFill="1" applyBorder="1" applyAlignment="1">
      <alignment vertical="top"/>
    </xf>
    <xf numFmtId="49" fontId="136" fillId="0" borderId="14" xfId="0" applyNumberFormat="1" applyFont="1" applyFill="1" applyBorder="1" applyAlignment="1">
      <alignment horizontal="center" vertical="top"/>
    </xf>
    <xf numFmtId="49" fontId="136" fillId="0" borderId="13" xfId="0" applyNumberFormat="1" applyFont="1" applyFill="1" applyBorder="1" applyAlignment="1">
      <alignment horizontal="center" vertical="top"/>
    </xf>
    <xf numFmtId="0" fontId="136" fillId="0" borderId="14" xfId="0" applyFont="1" applyFill="1" applyBorder="1" applyAlignment="1">
      <alignment horizontal="left" vertical="center" wrapText="1"/>
    </xf>
    <xf numFmtId="0" fontId="136" fillId="0" borderId="17" xfId="0" applyFont="1" applyFill="1" applyBorder="1" applyAlignment="1">
      <alignment horizontal="left" vertical="center" wrapText="1"/>
    </xf>
    <xf numFmtId="0" fontId="136" fillId="0" borderId="13" xfId="0" applyFont="1" applyFill="1" applyBorder="1" applyAlignment="1">
      <alignment horizontal="left" vertical="center" wrapText="1"/>
    </xf>
    <xf numFmtId="49" fontId="136" fillId="0" borderId="17" xfId="0" applyNumberFormat="1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4" fontId="24" fillId="0" borderId="15" xfId="0" applyNumberFormat="1" applyFont="1" applyFill="1" applyBorder="1" applyAlignment="1">
      <alignment horizontal="center" vertical="center" wrapText="1"/>
    </xf>
    <xf numFmtId="174" fontId="24" fillId="0" borderId="20" xfId="0" applyNumberFormat="1" applyFont="1" applyFill="1" applyBorder="1" applyAlignment="1">
      <alignment horizontal="center" vertical="center" wrapText="1"/>
    </xf>
    <xf numFmtId="174" fontId="24" fillId="0" borderId="12" xfId="0" applyNumberFormat="1" applyFont="1" applyFill="1" applyBorder="1" applyAlignment="1">
      <alignment horizontal="center" vertical="center" wrapText="1"/>
    </xf>
    <xf numFmtId="174" fontId="146" fillId="0" borderId="0" xfId="0" applyNumberFormat="1" applyFont="1" applyFill="1" applyAlignment="1">
      <alignment horizontal="left" vertical="center" wrapText="1"/>
    </xf>
    <xf numFmtId="174" fontId="24" fillId="32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49" fontId="25" fillId="0" borderId="14" xfId="0" applyNumberFormat="1" applyFont="1" applyFill="1" applyBorder="1" applyAlignment="1">
      <alignment horizontal="center" vertical="top"/>
    </xf>
    <xf numFmtId="49" fontId="25" fillId="0" borderId="13" xfId="0" applyNumberFormat="1" applyFont="1" applyFill="1" applyBorder="1" applyAlignment="1">
      <alignment horizontal="center" vertical="top"/>
    </xf>
    <xf numFmtId="0" fontId="25" fillId="6" borderId="14" xfId="0" applyFont="1" applyFill="1" applyBorder="1" applyAlignment="1">
      <alignment horizontal="left" vertical="top" wrapText="1"/>
    </xf>
    <xf numFmtId="0" fontId="25" fillId="6" borderId="13" xfId="0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49" fontId="25" fillId="6" borderId="17" xfId="0" applyNumberFormat="1" applyFont="1" applyFill="1" applyBorder="1" applyAlignment="1">
      <alignment horizontal="center" vertical="top"/>
    </xf>
    <xf numFmtId="0" fontId="25" fillId="6" borderId="17" xfId="0" applyFont="1" applyFill="1" applyBorder="1" applyAlignment="1">
      <alignment horizontal="left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0" fontId="35" fillId="32" borderId="17" xfId="0" applyFont="1" applyFill="1" applyBorder="1" applyAlignment="1">
      <alignment horizontal="left" vertical="top" wrapText="1"/>
    </xf>
    <xf numFmtId="49" fontId="135" fillId="6" borderId="14" xfId="0" applyNumberFormat="1" applyFont="1" applyFill="1" applyBorder="1" applyAlignment="1">
      <alignment horizontal="center" vertical="top"/>
    </xf>
    <xf numFmtId="49" fontId="135" fillId="6" borderId="17" xfId="0" applyNumberFormat="1" applyFont="1" applyFill="1" applyBorder="1" applyAlignment="1">
      <alignment horizontal="center" vertical="top"/>
    </xf>
    <xf numFmtId="49" fontId="135" fillId="6" borderId="13" xfId="0" applyNumberFormat="1" applyFont="1" applyFill="1" applyBorder="1" applyAlignment="1">
      <alignment horizontal="center" vertical="top"/>
    </xf>
    <xf numFmtId="0" fontId="135" fillId="6" borderId="14" xfId="0" applyFont="1" applyFill="1" applyBorder="1" applyAlignment="1">
      <alignment horizontal="left" vertical="top" wrapText="1"/>
    </xf>
    <xf numFmtId="0" fontId="135" fillId="6" borderId="17" xfId="0" applyFont="1" applyFill="1" applyBorder="1" applyAlignment="1">
      <alignment horizontal="left" vertical="top" wrapText="1"/>
    </xf>
    <xf numFmtId="0" fontId="135" fillId="6" borderId="13" xfId="0" applyFont="1" applyFill="1" applyBorder="1" applyAlignment="1">
      <alignment horizontal="left" vertical="top" wrapText="1"/>
    </xf>
    <xf numFmtId="0" fontId="136" fillId="32" borderId="14" xfId="0" applyFont="1" applyFill="1" applyBorder="1" applyAlignment="1">
      <alignment horizontal="left" vertical="top"/>
    </xf>
    <xf numFmtId="0" fontId="136" fillId="32" borderId="13" xfId="0" applyFont="1" applyFill="1" applyBorder="1" applyAlignment="1">
      <alignment horizontal="left" vertical="top"/>
    </xf>
    <xf numFmtId="0" fontId="136" fillId="0" borderId="17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49" fontId="136" fillId="0" borderId="17" xfId="0" applyNumberFormat="1" applyFont="1" applyFill="1" applyBorder="1" applyAlignment="1">
      <alignment vertical="top"/>
    </xf>
    <xf numFmtId="0" fontId="136" fillId="0" borderId="17" xfId="0" applyFont="1" applyFill="1" applyBorder="1" applyAlignment="1">
      <alignment vertical="top"/>
    </xf>
    <xf numFmtId="0" fontId="24" fillId="0" borderId="14" xfId="0" applyFont="1" applyFill="1" applyBorder="1" applyAlignment="1">
      <alignment vertical="top"/>
    </xf>
    <xf numFmtId="0" fontId="24" fillId="0" borderId="17" xfId="0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0" fontId="24" fillId="0" borderId="17" xfId="0" applyFont="1" applyFill="1" applyBorder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49" fontId="13" fillId="0" borderId="11" xfId="54" applyNumberFormat="1" applyFont="1" applyFill="1" applyBorder="1" applyAlignment="1">
      <alignment horizontal="center" vertical="center"/>
      <protection/>
    </xf>
    <xf numFmtId="0" fontId="13" fillId="0" borderId="21" xfId="54" applyFont="1" applyFill="1" applyBorder="1" applyAlignment="1">
      <alignment horizontal="left" vertical="center" wrapText="1"/>
      <protection/>
    </xf>
    <xf numFmtId="0" fontId="13" fillId="0" borderId="17" xfId="54" applyFont="1" applyFill="1" applyBorder="1" applyAlignment="1">
      <alignment horizontal="left" vertical="center" wrapText="1"/>
      <protection/>
    </xf>
    <xf numFmtId="0" fontId="13" fillId="0" borderId="22" xfId="54" applyFont="1" applyFill="1" applyBorder="1" applyAlignment="1">
      <alignment horizontal="left" vertical="center" wrapText="1"/>
      <protection/>
    </xf>
    <xf numFmtId="0" fontId="13" fillId="0" borderId="23" xfId="54" applyFont="1" applyFill="1" applyBorder="1" applyAlignment="1">
      <alignment horizontal="left" vertical="center" wrapText="1"/>
      <protection/>
    </xf>
    <xf numFmtId="49" fontId="13" fillId="0" borderId="14" xfId="54" applyNumberFormat="1" applyFont="1" applyFill="1" applyBorder="1" applyAlignment="1">
      <alignment horizontal="center" vertical="center"/>
      <protection/>
    </xf>
    <xf numFmtId="0" fontId="138" fillId="0" borderId="17" xfId="54" applyFont="1" applyFill="1" applyBorder="1" applyAlignment="1">
      <alignment horizontal="center" vertical="center"/>
      <protection/>
    </xf>
    <xf numFmtId="0" fontId="13" fillId="0" borderId="14" xfId="54" applyFont="1" applyFill="1" applyBorder="1" applyAlignment="1">
      <alignment horizontal="left" vertical="center" wrapText="1"/>
      <protection/>
    </xf>
    <xf numFmtId="0" fontId="138" fillId="0" borderId="17" xfId="54" applyFont="1" applyFill="1" applyBorder="1" applyAlignment="1">
      <alignment horizontal="left"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left" vertical="center" wrapText="1"/>
      <protection/>
    </xf>
    <xf numFmtId="0" fontId="145" fillId="0" borderId="0" xfId="54" applyFont="1" applyFill="1" applyAlignment="1">
      <alignment horizontal="center" vertical="center" wrapText="1"/>
      <protection/>
    </xf>
    <xf numFmtId="0" fontId="145" fillId="0" borderId="24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89" fillId="0" borderId="11" xfId="54" applyFont="1" applyFill="1" applyBorder="1" applyAlignment="1">
      <alignment horizontal="center" vertical="center" wrapText="1"/>
      <protection/>
    </xf>
    <xf numFmtId="0" fontId="89" fillId="0" borderId="11" xfId="54" applyFont="1" applyFill="1" applyBorder="1" applyAlignment="1">
      <alignment horizontal="left" vertical="center" wrapText="1"/>
      <protection/>
    </xf>
    <xf numFmtId="0" fontId="15" fillId="36" borderId="15" xfId="0" applyFont="1" applyFill="1" applyBorder="1" applyAlignment="1">
      <alignment horizontal="left" vertical="center"/>
    </xf>
    <xf numFmtId="0" fontId="15" fillId="36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20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30" fillId="36" borderId="15" xfId="0" applyFont="1" applyFill="1" applyBorder="1" applyAlignment="1">
      <alignment horizontal="center" vertical="center" wrapText="1"/>
    </xf>
    <xf numFmtId="0" fontId="130" fillId="36" borderId="20" xfId="0" applyFont="1" applyFill="1" applyBorder="1" applyAlignment="1">
      <alignment horizontal="center" vertical="center" wrapText="1"/>
    </xf>
    <xf numFmtId="0" fontId="130" fillId="36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0" fillId="0" borderId="24" xfId="54" applyFont="1" applyFill="1" applyBorder="1" applyAlignment="1">
      <alignment horizontal="center"/>
      <protection/>
    </xf>
    <xf numFmtId="49" fontId="4" fillId="0" borderId="14" xfId="54" applyNumberFormat="1" applyFont="1" applyFill="1" applyBorder="1" applyAlignment="1">
      <alignment horizontal="center" vertical="top"/>
      <protection/>
    </xf>
    <xf numFmtId="49" fontId="4" fillId="0" borderId="13" xfId="54" applyNumberFormat="1" applyFont="1" applyFill="1" applyBorder="1" applyAlignment="1">
      <alignment horizontal="center" vertical="top"/>
      <protection/>
    </xf>
    <xf numFmtId="0" fontId="6" fillId="0" borderId="17" xfId="54" applyFont="1" applyFill="1" applyBorder="1" applyAlignment="1">
      <alignment horizontal="center" vertical="top" wrapText="1"/>
      <protection/>
    </xf>
    <xf numFmtId="0" fontId="6" fillId="0" borderId="13" xfId="54" applyFont="1" applyFill="1" applyBorder="1" applyAlignment="1">
      <alignment horizontal="center" vertical="top" wrapText="1"/>
      <protection/>
    </xf>
    <xf numFmtId="0" fontId="6" fillId="0" borderId="14" xfId="54" applyFont="1" applyFill="1" applyBorder="1" applyAlignment="1">
      <alignment horizontal="center" vertical="top" wrapText="1"/>
      <protection/>
    </xf>
    <xf numFmtId="0" fontId="13" fillId="0" borderId="15" xfId="54" applyFont="1" applyFill="1" applyBorder="1" applyAlignment="1">
      <alignment horizontal="center" vertical="top" wrapText="1"/>
      <protection/>
    </xf>
    <xf numFmtId="0" fontId="13" fillId="0" borderId="20" xfId="54" applyFont="1" applyFill="1" applyBorder="1" applyAlignment="1">
      <alignment horizontal="center" vertical="top" wrapText="1"/>
      <protection/>
    </xf>
    <xf numFmtId="49" fontId="4" fillId="0" borderId="17" xfId="54" applyNumberFormat="1" applyFont="1" applyFill="1" applyBorder="1" applyAlignment="1">
      <alignment horizontal="center" vertical="top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90" fillId="0" borderId="11" xfId="54" applyFont="1" applyFill="1" applyBorder="1" applyAlignment="1">
      <alignment horizontal="center" vertical="center" wrapText="1"/>
      <protection/>
    </xf>
    <xf numFmtId="0" fontId="13" fillId="0" borderId="12" xfId="54" applyFont="1" applyFill="1" applyBorder="1" applyAlignment="1">
      <alignment horizontal="center" vertical="top" wrapText="1"/>
      <protection/>
    </xf>
    <xf numFmtId="49" fontId="6" fillId="0" borderId="11" xfId="54" applyNumberFormat="1" applyFont="1" applyFill="1" applyBorder="1" applyAlignment="1">
      <alignment horizontal="center" vertical="top"/>
      <protection/>
    </xf>
    <xf numFmtId="0" fontId="9" fillId="0" borderId="11" xfId="54" applyFont="1" applyFill="1" applyBorder="1" applyAlignment="1">
      <alignment horizontal="center" vertical="top"/>
      <protection/>
    </xf>
    <xf numFmtId="174" fontId="6" fillId="0" borderId="11" xfId="54" applyNumberFormat="1" applyFont="1" applyFill="1" applyBorder="1" applyAlignment="1">
      <alignment horizontal="center" vertical="top" wrapText="1"/>
      <protection/>
    </xf>
    <xf numFmtId="0" fontId="13" fillId="0" borderId="0" xfId="54" applyFont="1" applyFill="1" applyAlignment="1">
      <alignment horizontal="center"/>
      <protection/>
    </xf>
    <xf numFmtId="0" fontId="14" fillId="0" borderId="0" xfId="54" applyFont="1" applyFill="1" applyAlignment="1">
      <alignment horizontal="left"/>
      <protection/>
    </xf>
    <xf numFmtId="0" fontId="20" fillId="0" borderId="0" xfId="54" applyFont="1" applyFill="1" applyAlignment="1">
      <alignment horizontal="center" wrapText="1"/>
      <protection/>
    </xf>
    <xf numFmtId="0" fontId="21" fillId="0" borderId="0" xfId="54" applyFont="1" applyFill="1" applyAlignment="1">
      <alignment/>
      <protection/>
    </xf>
    <xf numFmtId="0" fontId="20" fillId="0" borderId="0" xfId="54" applyFont="1" applyFill="1" applyBorder="1" applyAlignment="1">
      <alignment horizontal="center"/>
      <protection/>
    </xf>
    <xf numFmtId="0" fontId="117" fillId="0" borderId="11" xfId="54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0" fontId="81" fillId="0" borderId="11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center"/>
      <protection/>
    </xf>
    <xf numFmtId="0" fontId="13" fillId="0" borderId="20" xfId="54" applyFont="1" applyFill="1" applyBorder="1" applyAlignment="1">
      <alignment horizontal="center"/>
      <protection/>
    </xf>
    <xf numFmtId="0" fontId="13" fillId="0" borderId="15" xfId="54" applyFont="1" applyFill="1" applyBorder="1" applyAlignment="1">
      <alignment horizontal="center" vertical="center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13" fillId="0" borderId="15" xfId="54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left" vertical="center" wrapText="1"/>
      <protection/>
    </xf>
    <xf numFmtId="0" fontId="13" fillId="0" borderId="12" xfId="54" applyFont="1" applyFill="1" applyBorder="1" applyAlignment="1">
      <alignment horizontal="left" vertical="center" wrapText="1"/>
      <protection/>
    </xf>
    <xf numFmtId="182" fontId="147" fillId="35" borderId="18" xfId="54" applyNumberFormat="1" applyFont="1" applyFill="1" applyBorder="1" applyAlignment="1">
      <alignment horizontal="center"/>
      <protection/>
    </xf>
    <xf numFmtId="182" fontId="147" fillId="35" borderId="0" xfId="54" applyNumberFormat="1" applyFont="1" applyFill="1" applyBorder="1" applyAlignment="1">
      <alignment horizontal="center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 wrapText="1"/>
      <protection/>
    </xf>
    <xf numFmtId="0" fontId="120" fillId="0" borderId="14" xfId="54" applyFont="1" applyFill="1" applyBorder="1" applyAlignment="1">
      <alignment horizontal="center" vertical="center" wrapText="1"/>
      <protection/>
    </xf>
    <xf numFmtId="0" fontId="120" fillId="0" borderId="17" xfId="54" applyFont="1" applyFill="1" applyBorder="1" applyAlignment="1">
      <alignment horizontal="center" vertical="center" wrapText="1"/>
      <protection/>
    </xf>
    <xf numFmtId="0" fontId="120" fillId="0" borderId="13" xfId="54" applyFont="1" applyFill="1" applyBorder="1" applyAlignment="1">
      <alignment horizontal="center" vertical="center" wrapText="1"/>
      <protection/>
    </xf>
    <xf numFmtId="0" fontId="148" fillId="40" borderId="0" xfId="54" applyFont="1" applyFill="1" applyAlignment="1">
      <alignment wrapText="1"/>
      <protection/>
    </xf>
    <xf numFmtId="0" fontId="0" fillId="0" borderId="0" xfId="0" applyAlignment="1">
      <alignment wrapText="1"/>
    </xf>
    <xf numFmtId="0" fontId="20" fillId="0" borderId="0" xfId="54" applyFont="1" applyFill="1" applyBorder="1" applyAlignment="1">
      <alignment horizontal="center" vertical="center" wrapText="1"/>
      <protection/>
    </xf>
    <xf numFmtId="0" fontId="20" fillId="0" borderId="24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25" xfId="54" applyFont="1" applyFill="1" applyBorder="1" applyAlignment="1">
      <alignment horizontal="center" vertical="center" wrapText="1"/>
      <protection/>
    </xf>
    <xf numFmtId="0" fontId="4" fillId="0" borderId="26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center" vertical="center" wrapText="1"/>
      <protection/>
    </xf>
    <xf numFmtId="0" fontId="149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 vertical="center" wrapText="1"/>
      <protection/>
    </xf>
    <xf numFmtId="0" fontId="14" fillId="0" borderId="15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52" fillId="0" borderId="15" xfId="54" applyFont="1" applyFill="1" applyBorder="1" applyAlignment="1">
      <alignment horizontal="center" vertical="center" wrapText="1"/>
      <protection/>
    </xf>
    <xf numFmtId="0" fontId="52" fillId="0" borderId="20" xfId="54" applyFont="1" applyFill="1" applyBorder="1" applyAlignment="1">
      <alignment horizontal="center" vertical="center" wrapText="1"/>
      <protection/>
    </xf>
    <xf numFmtId="0" fontId="52" fillId="0" borderId="12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dxfs count="2"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cretar\&#1084;&#1086;&#1080;%20&#1076;&#1086;&#1082;&#1091;&#1084;&#1077;&#1085;&#1090;&#1099;\Users\&#1055;&#1086;&#1083;&#1100;&#1079;&#1086;&#1074;&#1072;&#1090;&#1077;&#1083;&#1100;\Downloads\&#1050;&#1086;&#1087;&#1080;&#1103;%20otchet_mp_01.07.1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 (1-19)"/>
      <sheetName val="Форма 2 (1-19)"/>
      <sheetName val="форма3 (1-19)"/>
      <sheetName val="Форма 4 (1-19)"/>
      <sheetName val="форма5 за 1полугодие-19г."/>
    </sheetNames>
    <sheetDataSet>
      <sheetData sheetId="0">
        <row r="57">
          <cell r="M57">
            <v>0</v>
          </cell>
        </row>
        <row r="58">
          <cell r="M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157"/>
  <sheetViews>
    <sheetView zoomScale="50" zoomScaleNormal="50" zoomScaleSheetLayoutView="40" zoomScalePageLayoutView="76" workbookViewId="0" topLeftCell="A4">
      <pane xSplit="6" ySplit="6" topLeftCell="G10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M78" sqref="M78:M79"/>
    </sheetView>
  </sheetViews>
  <sheetFormatPr defaultColWidth="9.140625" defaultRowHeight="15"/>
  <cols>
    <col min="1" max="1" width="6.7109375" style="66" customWidth="1"/>
    <col min="2" max="2" width="5.7109375" style="66" customWidth="1"/>
    <col min="3" max="3" width="6.7109375" style="66" customWidth="1"/>
    <col min="4" max="4" width="5.7109375" style="66" customWidth="1"/>
    <col min="5" max="5" width="74.00390625" style="66" customWidth="1"/>
    <col min="6" max="6" width="42.140625" style="226" customWidth="1"/>
    <col min="7" max="7" width="10.7109375" style="66" customWidth="1"/>
    <col min="8" max="8" width="7.7109375" style="66" customWidth="1"/>
    <col min="9" max="9" width="8.7109375" style="66" customWidth="1"/>
    <col min="10" max="10" width="20.8515625" style="66" customWidth="1"/>
    <col min="11" max="11" width="14.00390625" style="108" customWidth="1"/>
    <col min="12" max="12" width="26.7109375" style="348" customWidth="1"/>
    <col min="13" max="13" width="28.140625" style="66" customWidth="1"/>
    <col min="14" max="14" width="27.00390625" style="66" customWidth="1"/>
    <col min="15" max="15" width="27.00390625" style="235" customWidth="1"/>
    <col min="16" max="16" width="27.8515625" style="235" customWidth="1"/>
    <col min="17" max="17" width="22.421875" style="66" customWidth="1"/>
  </cols>
  <sheetData>
    <row r="1" spans="1:18" ht="39" customHeight="1">
      <c r="A1" s="69"/>
      <c r="B1" s="69"/>
      <c r="C1" s="69"/>
      <c r="D1" s="69"/>
      <c r="E1" s="69"/>
      <c r="F1" s="70"/>
      <c r="G1" s="70"/>
      <c r="H1" s="69"/>
      <c r="I1" s="69"/>
      <c r="J1" s="69"/>
      <c r="K1" s="125"/>
      <c r="L1" s="341"/>
      <c r="M1" s="549" t="s">
        <v>297</v>
      </c>
      <c r="N1" s="549"/>
      <c r="O1" s="549"/>
      <c r="P1" s="549"/>
      <c r="Q1" s="131"/>
      <c r="R1" s="66"/>
    </row>
    <row r="2" spans="1:18" ht="81" customHeight="1">
      <c r="A2" s="69"/>
      <c r="B2" s="69"/>
      <c r="C2" s="69"/>
      <c r="D2" s="69"/>
      <c r="E2" s="69"/>
      <c r="F2" s="70"/>
      <c r="G2" s="70"/>
      <c r="H2" s="69"/>
      <c r="I2" s="69"/>
      <c r="J2" s="69"/>
      <c r="K2" s="125"/>
      <c r="L2" s="341"/>
      <c r="M2" s="550" t="s">
        <v>330</v>
      </c>
      <c r="N2" s="550"/>
      <c r="O2" s="550"/>
      <c r="P2" s="550"/>
      <c r="Q2" s="227"/>
      <c r="R2" s="66"/>
    </row>
    <row r="3" spans="1:18" ht="40.5" customHeight="1">
      <c r="A3" s="69"/>
      <c r="B3" s="69"/>
      <c r="C3" s="69"/>
      <c r="D3" s="69"/>
      <c r="E3" s="69"/>
      <c r="F3" s="70"/>
      <c r="G3" s="70"/>
      <c r="H3" s="69"/>
      <c r="I3" s="69"/>
      <c r="J3" s="69"/>
      <c r="K3" s="125"/>
      <c r="L3" s="341"/>
      <c r="M3" s="551" t="s">
        <v>331</v>
      </c>
      <c r="N3" s="551"/>
      <c r="O3" s="551"/>
      <c r="P3" s="551"/>
      <c r="Q3" s="228"/>
      <c r="R3" s="66"/>
    </row>
    <row r="4" spans="1:18" ht="40.5" customHeight="1">
      <c r="A4" s="552" t="s">
        <v>396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66"/>
    </row>
    <row r="5" spans="1:17" s="62" customFormat="1" ht="38.25" customHeight="1">
      <c r="A5" s="552" t="s">
        <v>395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</row>
    <row r="6" spans="1:17" s="62" customFormat="1" ht="29.25" customHeight="1">
      <c r="A6" s="584" t="s">
        <v>232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</row>
    <row r="7" spans="1:17" s="60" customFormat="1" ht="44.25" customHeight="1">
      <c r="A7" s="543" t="s">
        <v>9</v>
      </c>
      <c r="B7" s="544"/>
      <c r="C7" s="544"/>
      <c r="D7" s="545"/>
      <c r="E7" s="63" t="s">
        <v>22</v>
      </c>
      <c r="F7" s="541" t="s">
        <v>181</v>
      </c>
      <c r="G7" s="543" t="s">
        <v>23</v>
      </c>
      <c r="H7" s="544"/>
      <c r="I7" s="544"/>
      <c r="J7" s="544"/>
      <c r="K7" s="545"/>
      <c r="L7" s="546" t="s">
        <v>24</v>
      </c>
      <c r="M7" s="547"/>
      <c r="N7" s="548"/>
      <c r="O7" s="546" t="s">
        <v>36</v>
      </c>
      <c r="P7" s="548"/>
      <c r="Q7" s="61"/>
    </row>
    <row r="8" spans="1:17" s="60" customFormat="1" ht="139.5">
      <c r="A8" s="63" t="s">
        <v>14</v>
      </c>
      <c r="B8" s="63" t="s">
        <v>10</v>
      </c>
      <c r="C8" s="63" t="s">
        <v>11</v>
      </c>
      <c r="D8" s="63" t="s">
        <v>12</v>
      </c>
      <c r="E8" s="63" t="s">
        <v>21</v>
      </c>
      <c r="F8" s="542"/>
      <c r="G8" s="63" t="s">
        <v>25</v>
      </c>
      <c r="H8" s="63" t="s">
        <v>26</v>
      </c>
      <c r="I8" s="63" t="s">
        <v>27</v>
      </c>
      <c r="J8" s="63" t="s">
        <v>28</v>
      </c>
      <c r="K8" s="132" t="s">
        <v>29</v>
      </c>
      <c r="L8" s="68" t="s">
        <v>41</v>
      </c>
      <c r="M8" s="68" t="s">
        <v>42</v>
      </c>
      <c r="N8" s="68" t="s">
        <v>37</v>
      </c>
      <c r="O8" s="68" t="s">
        <v>332</v>
      </c>
      <c r="P8" s="68" t="s">
        <v>333</v>
      </c>
      <c r="Q8" s="61"/>
    </row>
    <row r="9" spans="1:17" s="233" customFormat="1" ht="23.25">
      <c r="A9" s="229">
        <v>1</v>
      </c>
      <c r="B9" s="229">
        <v>2</v>
      </c>
      <c r="C9" s="229">
        <v>3</v>
      </c>
      <c r="D9" s="229">
        <v>3</v>
      </c>
      <c r="E9" s="230">
        <v>5</v>
      </c>
      <c r="F9" s="231">
        <v>6</v>
      </c>
      <c r="G9" s="229">
        <v>7</v>
      </c>
      <c r="H9" s="229">
        <v>8</v>
      </c>
      <c r="I9" s="229">
        <v>9</v>
      </c>
      <c r="J9" s="229">
        <v>10</v>
      </c>
      <c r="K9" s="229">
        <v>11</v>
      </c>
      <c r="L9" s="342">
        <v>12</v>
      </c>
      <c r="M9" s="229">
        <v>13</v>
      </c>
      <c r="N9" s="229">
        <v>14</v>
      </c>
      <c r="O9" s="229">
        <v>15</v>
      </c>
      <c r="P9" s="229">
        <v>16</v>
      </c>
      <c r="Q9" s="232"/>
    </row>
    <row r="10" spans="1:17" s="60" customFormat="1" ht="33" customHeight="1">
      <c r="A10" s="553" t="s">
        <v>20</v>
      </c>
      <c r="B10" s="553"/>
      <c r="C10" s="553"/>
      <c r="D10" s="553"/>
      <c r="E10" s="558" t="s">
        <v>182</v>
      </c>
      <c r="F10" s="135" t="s">
        <v>30</v>
      </c>
      <c r="G10" s="134"/>
      <c r="H10" s="134"/>
      <c r="I10" s="134"/>
      <c r="J10" s="134"/>
      <c r="K10" s="136"/>
      <c r="L10" s="343">
        <f>L11+L12</f>
        <v>1237885.0999999999</v>
      </c>
      <c r="M10" s="137">
        <f>M11+M12</f>
        <v>1454489.2000000002</v>
      </c>
      <c r="N10" s="137">
        <f>N11+N12</f>
        <v>813463.5</v>
      </c>
      <c r="O10" s="234">
        <f aca="true" t="shared" si="0" ref="O10:O73">N10/L10*100</f>
        <v>65.71397458455556</v>
      </c>
      <c r="P10" s="234">
        <f>N10/M10*100</f>
        <v>55.92777863183858</v>
      </c>
      <c r="Q10" s="61"/>
    </row>
    <row r="11" spans="1:17" s="60" customFormat="1" ht="23.25" customHeight="1">
      <c r="A11" s="557"/>
      <c r="B11" s="557"/>
      <c r="C11" s="557"/>
      <c r="D11" s="557"/>
      <c r="E11" s="559"/>
      <c r="F11" s="135" t="s">
        <v>161</v>
      </c>
      <c r="G11" s="134" t="s">
        <v>50</v>
      </c>
      <c r="H11" s="134"/>
      <c r="I11" s="134"/>
      <c r="J11" s="134"/>
      <c r="K11" s="136"/>
      <c r="L11" s="343">
        <f>L15+L42+L74+L99+L109+L119</f>
        <v>1196864.2</v>
      </c>
      <c r="M11" s="137">
        <f>M15+M42+M74+M99+M109+M119</f>
        <v>1411679.2000000002</v>
      </c>
      <c r="N11" s="137">
        <f>N15+N42+N74+N99+N109+N119</f>
        <v>785471.9</v>
      </c>
      <c r="O11" s="234">
        <f t="shared" si="0"/>
        <v>65.62748722870982</v>
      </c>
      <c r="P11" s="234">
        <f aca="true" t="shared" si="1" ref="P11:P74">N11/M11*100</f>
        <v>55.6409629043199</v>
      </c>
      <c r="Q11" s="61"/>
    </row>
    <row r="12" spans="1:17" s="60" customFormat="1" ht="72.75" customHeight="1">
      <c r="A12" s="557"/>
      <c r="B12" s="557"/>
      <c r="C12" s="557"/>
      <c r="D12" s="557"/>
      <c r="E12" s="559"/>
      <c r="F12" s="135" t="s">
        <v>298</v>
      </c>
      <c r="G12" s="134" t="s">
        <v>52</v>
      </c>
      <c r="H12" s="134"/>
      <c r="I12" s="134"/>
      <c r="J12" s="134"/>
      <c r="K12" s="136"/>
      <c r="L12" s="343">
        <f>L75+L120</f>
        <v>41020.899999999994</v>
      </c>
      <c r="M12" s="138">
        <f>M75+M120</f>
        <v>42809.99999999999</v>
      </c>
      <c r="N12" s="138">
        <f>N75+N120</f>
        <v>27991.600000000002</v>
      </c>
      <c r="O12" s="234">
        <f t="shared" si="0"/>
        <v>68.23741068577239</v>
      </c>
      <c r="P12" s="234">
        <f t="shared" si="1"/>
        <v>65.38565755664565</v>
      </c>
      <c r="Q12" s="61"/>
    </row>
    <row r="13" spans="1:17" s="60" customFormat="1" ht="103.5" customHeight="1" hidden="1">
      <c r="A13" s="554"/>
      <c r="B13" s="554"/>
      <c r="C13" s="554"/>
      <c r="D13" s="554"/>
      <c r="E13" s="560"/>
      <c r="F13" s="135"/>
      <c r="G13" s="134"/>
      <c r="H13" s="134"/>
      <c r="I13" s="134"/>
      <c r="J13" s="134"/>
      <c r="K13" s="136"/>
      <c r="L13" s="343"/>
      <c r="M13" s="137"/>
      <c r="N13" s="137"/>
      <c r="O13" s="234" t="e">
        <f t="shared" si="0"/>
        <v>#DIV/0!</v>
      </c>
      <c r="P13" s="234" t="e">
        <f t="shared" si="1"/>
        <v>#DIV/0!</v>
      </c>
      <c r="Q13" s="61"/>
    </row>
    <row r="14" spans="1:17" s="60" customFormat="1" ht="26.25" customHeight="1">
      <c r="A14" s="553" t="s">
        <v>20</v>
      </c>
      <c r="B14" s="553" t="s">
        <v>8</v>
      </c>
      <c r="C14" s="553"/>
      <c r="D14" s="553"/>
      <c r="E14" s="555" t="s">
        <v>106</v>
      </c>
      <c r="F14" s="139" t="s">
        <v>30</v>
      </c>
      <c r="G14" s="140"/>
      <c r="H14" s="140"/>
      <c r="I14" s="140"/>
      <c r="J14" s="140"/>
      <c r="K14" s="141"/>
      <c r="L14" s="172">
        <f>L15</f>
        <v>595782.2</v>
      </c>
      <c r="M14" s="297">
        <f>M15</f>
        <v>652284.9</v>
      </c>
      <c r="N14" s="297">
        <f>N15</f>
        <v>349742.6</v>
      </c>
      <c r="O14" s="234">
        <f t="shared" si="0"/>
        <v>58.70309653427041</v>
      </c>
      <c r="P14" s="234">
        <f t="shared" si="1"/>
        <v>53.61807394284307</v>
      </c>
      <c r="Q14" s="61"/>
    </row>
    <row r="15" spans="1:17" s="60" customFormat="1" ht="52.5" customHeight="1">
      <c r="A15" s="554"/>
      <c r="B15" s="554"/>
      <c r="C15" s="554"/>
      <c r="D15" s="554"/>
      <c r="E15" s="556"/>
      <c r="F15" s="142" t="s">
        <v>161</v>
      </c>
      <c r="G15" s="143" t="s">
        <v>50</v>
      </c>
      <c r="H15" s="143"/>
      <c r="I15" s="143"/>
      <c r="J15" s="143"/>
      <c r="K15" s="144"/>
      <c r="L15" s="173">
        <f>L17+L31+L37+L40</f>
        <v>595782.2</v>
      </c>
      <c r="M15" s="145">
        <f>M17+M31+M37+M40</f>
        <v>652284.9</v>
      </c>
      <c r="N15" s="145">
        <f>N17+N31+N37+N40</f>
        <v>349742.6</v>
      </c>
      <c r="O15" s="234">
        <f t="shared" si="0"/>
        <v>58.70309653427041</v>
      </c>
      <c r="P15" s="234">
        <f t="shared" si="1"/>
        <v>53.61807394284307</v>
      </c>
      <c r="Q15" s="61"/>
    </row>
    <row r="16" spans="1:17" s="60" customFormat="1" ht="21.75" customHeight="1">
      <c r="A16" s="504" t="s">
        <v>20</v>
      </c>
      <c r="B16" s="504" t="s">
        <v>8</v>
      </c>
      <c r="C16" s="504" t="s">
        <v>20</v>
      </c>
      <c r="D16" s="504"/>
      <c r="E16" s="500" t="s">
        <v>183</v>
      </c>
      <c r="F16" s="148" t="s">
        <v>30</v>
      </c>
      <c r="G16" s="149"/>
      <c r="H16" s="149"/>
      <c r="I16" s="149"/>
      <c r="J16" s="149"/>
      <c r="K16" s="150"/>
      <c r="L16" s="169">
        <f>L17</f>
        <v>593199.7</v>
      </c>
      <c r="M16" s="151">
        <f>M17</f>
        <v>649499.3</v>
      </c>
      <c r="N16" s="151">
        <f>N17</f>
        <v>347490.89999999997</v>
      </c>
      <c r="O16" s="234">
        <f t="shared" si="0"/>
        <v>58.579075478291706</v>
      </c>
      <c r="P16" s="234">
        <f t="shared" si="1"/>
        <v>53.50135096373467</v>
      </c>
      <c r="Q16" s="61"/>
    </row>
    <row r="17" spans="1:17" s="60" customFormat="1" ht="57.75" customHeight="1">
      <c r="A17" s="506"/>
      <c r="B17" s="506"/>
      <c r="C17" s="506"/>
      <c r="D17" s="506"/>
      <c r="E17" s="501"/>
      <c r="F17" s="148" t="s">
        <v>161</v>
      </c>
      <c r="G17" s="149" t="s">
        <v>50</v>
      </c>
      <c r="H17" s="149"/>
      <c r="I17" s="149"/>
      <c r="J17" s="149"/>
      <c r="K17" s="150"/>
      <c r="L17" s="169">
        <f>L18+L19+L20+L21+L22+L23+L24+L25+L26+L27+L28+L29</f>
        <v>593199.7</v>
      </c>
      <c r="M17" s="169">
        <f>M18+M19+M20+M21+M22+M23+M24+M25+M26+M27+M28+M29</f>
        <v>649499.3</v>
      </c>
      <c r="N17" s="169">
        <f>N18+N19+N20+N21+N22+N23+N24+N25+N26+N27+N28+N29</f>
        <v>347490.89999999997</v>
      </c>
      <c r="O17" s="234">
        <f t="shared" si="0"/>
        <v>58.579075478291706</v>
      </c>
      <c r="P17" s="234">
        <f t="shared" si="1"/>
        <v>53.50135096373467</v>
      </c>
      <c r="Q17" s="61"/>
    </row>
    <row r="18" spans="1:17" s="60" customFormat="1" ht="123.75" customHeight="1">
      <c r="A18" s="152" t="s">
        <v>20</v>
      </c>
      <c r="B18" s="152" t="s">
        <v>8</v>
      </c>
      <c r="C18" s="152" t="s">
        <v>20</v>
      </c>
      <c r="D18" s="153" t="s">
        <v>7</v>
      </c>
      <c r="E18" s="133" t="s">
        <v>184</v>
      </c>
      <c r="F18" s="133" t="s">
        <v>161</v>
      </c>
      <c r="G18" s="152" t="s">
        <v>50</v>
      </c>
      <c r="H18" s="152" t="s">
        <v>53</v>
      </c>
      <c r="I18" s="152" t="s">
        <v>20</v>
      </c>
      <c r="J18" s="154" t="s">
        <v>299</v>
      </c>
      <c r="K18" s="155" t="s">
        <v>366</v>
      </c>
      <c r="L18" s="164">
        <v>471991.3</v>
      </c>
      <c r="M18" s="156">
        <v>504711.3</v>
      </c>
      <c r="N18" s="156">
        <v>286973</v>
      </c>
      <c r="O18" s="234">
        <f t="shared" si="0"/>
        <v>60.80048509368711</v>
      </c>
      <c r="P18" s="234">
        <f t="shared" si="1"/>
        <v>56.85884187653417</v>
      </c>
      <c r="Q18" s="61"/>
    </row>
    <row r="19" spans="1:17" s="60" customFormat="1" ht="102" customHeight="1">
      <c r="A19" s="157" t="s">
        <v>20</v>
      </c>
      <c r="B19" s="157" t="s">
        <v>8</v>
      </c>
      <c r="C19" s="157" t="s">
        <v>20</v>
      </c>
      <c r="D19" s="158" t="s">
        <v>55</v>
      </c>
      <c r="E19" s="159" t="s">
        <v>236</v>
      </c>
      <c r="F19" s="159" t="s">
        <v>163</v>
      </c>
      <c r="G19" s="152" t="s">
        <v>50</v>
      </c>
      <c r="H19" s="152" t="s">
        <v>53</v>
      </c>
      <c r="I19" s="152" t="s">
        <v>20</v>
      </c>
      <c r="J19" s="160" t="s">
        <v>185</v>
      </c>
      <c r="K19" s="155" t="s">
        <v>367</v>
      </c>
      <c r="L19" s="164">
        <v>114409.9</v>
      </c>
      <c r="M19" s="156">
        <f>117224.7-985.1</f>
        <v>116239.59999999999</v>
      </c>
      <c r="N19" s="156">
        <v>52592.8</v>
      </c>
      <c r="O19" s="234">
        <f t="shared" si="0"/>
        <v>45.96874920789198</v>
      </c>
      <c r="P19" s="234">
        <f t="shared" si="1"/>
        <v>45.24516601915355</v>
      </c>
      <c r="Q19" s="61"/>
    </row>
    <row r="20" spans="1:17" s="60" customFormat="1" ht="54.75" customHeight="1">
      <c r="A20" s="152" t="s">
        <v>20</v>
      </c>
      <c r="B20" s="152" t="s">
        <v>8</v>
      </c>
      <c r="C20" s="152" t="s">
        <v>20</v>
      </c>
      <c r="D20" s="153" t="s">
        <v>57</v>
      </c>
      <c r="E20" s="133" t="s">
        <v>421</v>
      </c>
      <c r="F20" s="133" t="s">
        <v>161</v>
      </c>
      <c r="G20" s="152" t="s">
        <v>50</v>
      </c>
      <c r="H20" s="152" t="s">
        <v>53</v>
      </c>
      <c r="I20" s="152" t="s">
        <v>20</v>
      </c>
      <c r="J20" s="160" t="s">
        <v>186</v>
      </c>
      <c r="K20" s="155" t="s">
        <v>94</v>
      </c>
      <c r="L20" s="164">
        <v>6798.5</v>
      </c>
      <c r="M20" s="156">
        <f>304+6452.4</f>
        <v>6756.4</v>
      </c>
      <c r="N20" s="156">
        <f>152+3252.1</f>
        <v>3404.1</v>
      </c>
      <c r="O20" s="234">
        <f t="shared" si="0"/>
        <v>50.07133926601456</v>
      </c>
      <c r="P20" s="234">
        <f t="shared" si="1"/>
        <v>50.383340240364696</v>
      </c>
      <c r="Q20" s="61"/>
    </row>
    <row r="21" spans="1:17" s="60" customFormat="1" ht="129" customHeight="1">
      <c r="A21" s="489" t="s">
        <v>20</v>
      </c>
      <c r="B21" s="489" t="s">
        <v>8</v>
      </c>
      <c r="C21" s="489" t="s">
        <v>20</v>
      </c>
      <c r="D21" s="489" t="s">
        <v>62</v>
      </c>
      <c r="E21" s="487" t="s">
        <v>422</v>
      </c>
      <c r="F21" s="487" t="s">
        <v>161</v>
      </c>
      <c r="G21" s="152" t="s">
        <v>50</v>
      </c>
      <c r="H21" s="152" t="s">
        <v>53</v>
      </c>
      <c r="I21" s="152" t="s">
        <v>20</v>
      </c>
      <c r="J21" s="160" t="s">
        <v>185</v>
      </c>
      <c r="K21" s="155" t="s">
        <v>437</v>
      </c>
      <c r="L21" s="164">
        <v>0</v>
      </c>
      <c r="M21" s="156">
        <f>943.7+41.2+0.2</f>
        <v>985.1000000000001</v>
      </c>
      <c r="N21" s="156">
        <v>0.2</v>
      </c>
      <c r="O21" s="234">
        <v>0</v>
      </c>
      <c r="P21" s="234">
        <f t="shared" si="1"/>
        <v>0.020302507359658915</v>
      </c>
      <c r="Q21" s="61"/>
    </row>
    <row r="22" spans="1:17" s="60" customFormat="1" ht="23.25" hidden="1">
      <c r="A22" s="499"/>
      <c r="B22" s="499"/>
      <c r="C22" s="499"/>
      <c r="D22" s="499"/>
      <c r="E22" s="503"/>
      <c r="F22" s="503"/>
      <c r="G22" s="152" t="s">
        <v>50</v>
      </c>
      <c r="H22" s="152" t="s">
        <v>53</v>
      </c>
      <c r="I22" s="152" t="s">
        <v>20</v>
      </c>
      <c r="J22" s="160" t="s">
        <v>216</v>
      </c>
      <c r="K22" s="155" t="s">
        <v>94</v>
      </c>
      <c r="L22" s="164">
        <v>0</v>
      </c>
      <c r="M22" s="156">
        <v>0</v>
      </c>
      <c r="N22" s="156">
        <v>0</v>
      </c>
      <c r="O22" s="234" t="e">
        <f t="shared" si="0"/>
        <v>#DIV/0!</v>
      </c>
      <c r="P22" s="234" t="e">
        <f t="shared" si="1"/>
        <v>#DIV/0!</v>
      </c>
      <c r="Q22" s="61"/>
    </row>
    <row r="23" spans="1:17" s="60" customFormat="1" ht="23.25" hidden="1">
      <c r="A23" s="499"/>
      <c r="B23" s="499"/>
      <c r="C23" s="499"/>
      <c r="D23" s="499"/>
      <c r="E23" s="503"/>
      <c r="F23" s="503"/>
      <c r="G23" s="152" t="s">
        <v>50</v>
      </c>
      <c r="H23" s="152" t="s">
        <v>53</v>
      </c>
      <c r="I23" s="152" t="s">
        <v>20</v>
      </c>
      <c r="J23" s="160" t="s">
        <v>208</v>
      </c>
      <c r="K23" s="155" t="s">
        <v>94</v>
      </c>
      <c r="L23" s="164">
        <v>0</v>
      </c>
      <c r="M23" s="156">
        <v>0</v>
      </c>
      <c r="N23" s="156">
        <v>0</v>
      </c>
      <c r="O23" s="234" t="e">
        <f t="shared" si="0"/>
        <v>#DIV/0!</v>
      </c>
      <c r="P23" s="234" t="e">
        <f t="shared" si="1"/>
        <v>#DIV/0!</v>
      </c>
      <c r="Q23" s="61"/>
    </row>
    <row r="24" spans="1:17" s="60" customFormat="1" ht="23.25" hidden="1">
      <c r="A24" s="499"/>
      <c r="B24" s="499"/>
      <c r="C24" s="499"/>
      <c r="D24" s="499"/>
      <c r="E24" s="503"/>
      <c r="F24" s="503"/>
      <c r="G24" s="152" t="s">
        <v>50</v>
      </c>
      <c r="H24" s="152" t="s">
        <v>53</v>
      </c>
      <c r="I24" s="152" t="s">
        <v>20</v>
      </c>
      <c r="J24" s="160" t="s">
        <v>209</v>
      </c>
      <c r="K24" s="155" t="s">
        <v>94</v>
      </c>
      <c r="L24" s="164">
        <v>0</v>
      </c>
      <c r="M24" s="156"/>
      <c r="N24" s="156"/>
      <c r="O24" s="234" t="e">
        <f t="shared" si="0"/>
        <v>#DIV/0!</v>
      </c>
      <c r="P24" s="234" t="e">
        <f t="shared" si="1"/>
        <v>#DIV/0!</v>
      </c>
      <c r="Q24" s="61"/>
    </row>
    <row r="25" spans="1:17" s="60" customFormat="1" ht="23.25" hidden="1">
      <c r="A25" s="499"/>
      <c r="B25" s="499"/>
      <c r="C25" s="499"/>
      <c r="D25" s="499"/>
      <c r="E25" s="503"/>
      <c r="F25" s="503"/>
      <c r="G25" s="152" t="s">
        <v>50</v>
      </c>
      <c r="H25" s="152" t="s">
        <v>53</v>
      </c>
      <c r="I25" s="152" t="s">
        <v>20</v>
      </c>
      <c r="J25" s="160" t="s">
        <v>207</v>
      </c>
      <c r="K25" s="155" t="s">
        <v>94</v>
      </c>
      <c r="L25" s="164">
        <v>0</v>
      </c>
      <c r="M25" s="156"/>
      <c r="N25" s="156"/>
      <c r="O25" s="234" t="e">
        <f t="shared" si="0"/>
        <v>#DIV/0!</v>
      </c>
      <c r="P25" s="234" t="e">
        <f t="shared" si="1"/>
        <v>#DIV/0!</v>
      </c>
      <c r="Q25" s="61"/>
    </row>
    <row r="26" spans="1:17" s="60" customFormat="1" ht="23.25" hidden="1">
      <c r="A26" s="490"/>
      <c r="B26" s="490"/>
      <c r="C26" s="490"/>
      <c r="D26" s="490"/>
      <c r="E26" s="488"/>
      <c r="F26" s="488"/>
      <c r="G26" s="152" t="s">
        <v>50</v>
      </c>
      <c r="H26" s="152" t="s">
        <v>53</v>
      </c>
      <c r="I26" s="152" t="s">
        <v>20</v>
      </c>
      <c r="J26" s="160" t="s">
        <v>300</v>
      </c>
      <c r="K26" s="155" t="s">
        <v>94</v>
      </c>
      <c r="L26" s="164">
        <v>0</v>
      </c>
      <c r="M26" s="156"/>
      <c r="N26" s="156"/>
      <c r="O26" s="234" t="e">
        <f t="shared" si="0"/>
        <v>#DIV/0!</v>
      </c>
      <c r="P26" s="234" t="e">
        <f t="shared" si="1"/>
        <v>#DIV/0!</v>
      </c>
      <c r="Q26" s="61"/>
    </row>
    <row r="27" spans="1:17" s="60" customFormat="1" ht="51" customHeight="1" hidden="1">
      <c r="A27" s="489" t="s">
        <v>20</v>
      </c>
      <c r="B27" s="489" t="s">
        <v>8</v>
      </c>
      <c r="C27" s="489" t="s">
        <v>20</v>
      </c>
      <c r="D27" s="489" t="s">
        <v>64</v>
      </c>
      <c r="E27" s="487" t="s">
        <v>205</v>
      </c>
      <c r="F27" s="133" t="s">
        <v>161</v>
      </c>
      <c r="G27" s="152" t="s">
        <v>50</v>
      </c>
      <c r="H27" s="152" t="s">
        <v>53</v>
      </c>
      <c r="I27" s="152" t="s">
        <v>20</v>
      </c>
      <c r="J27" s="160" t="s">
        <v>301</v>
      </c>
      <c r="K27" s="155" t="s">
        <v>94</v>
      </c>
      <c r="L27" s="164">
        <v>0</v>
      </c>
      <c r="M27" s="156"/>
      <c r="N27" s="156">
        <f>M27</f>
        <v>0</v>
      </c>
      <c r="O27" s="234" t="e">
        <f t="shared" si="0"/>
        <v>#DIV/0!</v>
      </c>
      <c r="P27" s="234" t="e">
        <f t="shared" si="1"/>
        <v>#DIV/0!</v>
      </c>
      <c r="Q27" s="61"/>
    </row>
    <row r="28" spans="1:17" s="60" customFormat="1" ht="51" customHeight="1" hidden="1">
      <c r="A28" s="490"/>
      <c r="B28" s="490"/>
      <c r="C28" s="490"/>
      <c r="D28" s="490"/>
      <c r="E28" s="488"/>
      <c r="F28" s="133" t="s">
        <v>161</v>
      </c>
      <c r="G28" s="152" t="s">
        <v>50</v>
      </c>
      <c r="H28" s="152" t="s">
        <v>53</v>
      </c>
      <c r="I28" s="152" t="s">
        <v>20</v>
      </c>
      <c r="J28" s="160" t="s">
        <v>302</v>
      </c>
      <c r="K28" s="155" t="s">
        <v>94</v>
      </c>
      <c r="L28" s="164">
        <v>0</v>
      </c>
      <c r="M28" s="156"/>
      <c r="N28" s="156"/>
      <c r="O28" s="234" t="e">
        <f t="shared" si="0"/>
        <v>#DIV/0!</v>
      </c>
      <c r="P28" s="234" t="e">
        <f t="shared" si="1"/>
        <v>#DIV/0!</v>
      </c>
      <c r="Q28" s="61"/>
    </row>
    <row r="29" spans="1:17" s="60" customFormat="1" ht="77.25" customHeight="1">
      <c r="A29" s="152" t="s">
        <v>20</v>
      </c>
      <c r="B29" s="152" t="s">
        <v>8</v>
      </c>
      <c r="C29" s="152" t="s">
        <v>20</v>
      </c>
      <c r="D29" s="152" t="s">
        <v>65</v>
      </c>
      <c r="E29" s="133" t="s">
        <v>423</v>
      </c>
      <c r="F29" s="133" t="s">
        <v>161</v>
      </c>
      <c r="G29" s="152" t="s">
        <v>50</v>
      </c>
      <c r="H29" s="152" t="s">
        <v>53</v>
      </c>
      <c r="I29" s="152" t="s">
        <v>20</v>
      </c>
      <c r="J29" s="160" t="s">
        <v>424</v>
      </c>
      <c r="K29" s="155" t="s">
        <v>94</v>
      </c>
      <c r="L29" s="164">
        <v>0</v>
      </c>
      <c r="M29" s="156">
        <v>20806.9</v>
      </c>
      <c r="N29" s="156">
        <v>4520.8</v>
      </c>
      <c r="O29" s="234">
        <v>0</v>
      </c>
      <c r="P29" s="234">
        <f t="shared" si="1"/>
        <v>21.727407734934083</v>
      </c>
      <c r="Q29" s="61"/>
    </row>
    <row r="30" spans="1:16" s="161" customFormat="1" ht="21.75" customHeight="1">
      <c r="A30" s="493" t="s">
        <v>20</v>
      </c>
      <c r="B30" s="493" t="s">
        <v>8</v>
      </c>
      <c r="C30" s="493" t="s">
        <v>13</v>
      </c>
      <c r="D30" s="493"/>
      <c r="E30" s="491" t="s">
        <v>206</v>
      </c>
      <c r="F30" s="148" t="s">
        <v>30</v>
      </c>
      <c r="G30" s="149"/>
      <c r="H30" s="149"/>
      <c r="I30" s="149"/>
      <c r="J30" s="149"/>
      <c r="K30" s="150"/>
      <c r="L30" s="169">
        <f>L31</f>
        <v>2582.4999999999995</v>
      </c>
      <c r="M30" s="151">
        <f>M31</f>
        <v>2785.6</v>
      </c>
      <c r="N30" s="151">
        <f>N31</f>
        <v>2251.7000000000003</v>
      </c>
      <c r="O30" s="234">
        <f t="shared" si="0"/>
        <v>87.19070667957408</v>
      </c>
      <c r="P30" s="234">
        <f t="shared" si="1"/>
        <v>80.83357265939117</v>
      </c>
    </row>
    <row r="31" spans="1:16" s="161" customFormat="1" ht="51" customHeight="1">
      <c r="A31" s="502"/>
      <c r="B31" s="494"/>
      <c r="C31" s="494"/>
      <c r="D31" s="502"/>
      <c r="E31" s="492"/>
      <c r="F31" s="148" t="s">
        <v>161</v>
      </c>
      <c r="G31" s="149" t="s">
        <v>50</v>
      </c>
      <c r="H31" s="149"/>
      <c r="I31" s="149"/>
      <c r="J31" s="149"/>
      <c r="K31" s="150"/>
      <c r="L31" s="169">
        <f>L32+L33+L34+L35</f>
        <v>2582.4999999999995</v>
      </c>
      <c r="M31" s="151">
        <f>M32+M33+M34+M35</f>
        <v>2785.6</v>
      </c>
      <c r="N31" s="151">
        <f>N32+N33+N34+N35</f>
        <v>2251.7000000000003</v>
      </c>
      <c r="O31" s="234">
        <f t="shared" si="0"/>
        <v>87.19070667957408</v>
      </c>
      <c r="P31" s="234">
        <f t="shared" si="1"/>
        <v>80.83357265939117</v>
      </c>
    </row>
    <row r="32" spans="1:17" s="60" customFormat="1" ht="141" customHeight="1">
      <c r="A32" s="152" t="s">
        <v>20</v>
      </c>
      <c r="B32" s="152" t="s">
        <v>8</v>
      </c>
      <c r="C32" s="152" t="s">
        <v>13</v>
      </c>
      <c r="D32" s="152" t="s">
        <v>8</v>
      </c>
      <c r="E32" s="133" t="s">
        <v>58</v>
      </c>
      <c r="F32" s="133" t="s">
        <v>163</v>
      </c>
      <c r="G32" s="152" t="s">
        <v>50</v>
      </c>
      <c r="H32" s="152" t="s">
        <v>59</v>
      </c>
      <c r="I32" s="152" t="s">
        <v>60</v>
      </c>
      <c r="J32" s="160" t="s">
        <v>187</v>
      </c>
      <c r="K32" s="155" t="s">
        <v>94</v>
      </c>
      <c r="L32" s="164">
        <v>2051.2</v>
      </c>
      <c r="M32" s="156">
        <v>2051.2</v>
      </c>
      <c r="N32" s="156">
        <v>1965.4</v>
      </c>
      <c r="O32" s="234">
        <f t="shared" si="0"/>
        <v>95.81708268330735</v>
      </c>
      <c r="P32" s="234">
        <f t="shared" si="1"/>
        <v>95.81708268330735</v>
      </c>
      <c r="Q32" s="61"/>
    </row>
    <row r="33" spans="1:17" s="60" customFormat="1" ht="210.75" customHeight="1">
      <c r="A33" s="152" t="s">
        <v>20</v>
      </c>
      <c r="B33" s="152" t="s">
        <v>8</v>
      </c>
      <c r="C33" s="162" t="s">
        <v>13</v>
      </c>
      <c r="D33" s="152" t="s">
        <v>7</v>
      </c>
      <c r="E33" s="133" t="s">
        <v>239</v>
      </c>
      <c r="F33" s="133" t="s">
        <v>161</v>
      </c>
      <c r="G33" s="152" t="s">
        <v>50</v>
      </c>
      <c r="H33" s="163" t="s">
        <v>59</v>
      </c>
      <c r="I33" s="163" t="s">
        <v>60</v>
      </c>
      <c r="J33" s="160" t="s">
        <v>188</v>
      </c>
      <c r="K33" s="155" t="s">
        <v>94</v>
      </c>
      <c r="L33" s="164">
        <v>246</v>
      </c>
      <c r="M33" s="164">
        <v>246</v>
      </c>
      <c r="N33" s="156">
        <v>84.3</v>
      </c>
      <c r="O33" s="234">
        <f t="shared" si="0"/>
        <v>34.26829268292683</v>
      </c>
      <c r="P33" s="234">
        <f t="shared" si="1"/>
        <v>34.26829268292683</v>
      </c>
      <c r="Q33" s="61"/>
    </row>
    <row r="34" spans="1:16" s="291" customFormat="1" ht="90" customHeight="1">
      <c r="A34" s="524" t="s">
        <v>20</v>
      </c>
      <c r="B34" s="524" t="s">
        <v>8</v>
      </c>
      <c r="C34" s="524" t="s">
        <v>13</v>
      </c>
      <c r="D34" s="524" t="s">
        <v>55</v>
      </c>
      <c r="E34" s="520" t="s">
        <v>189</v>
      </c>
      <c r="F34" s="188" t="s">
        <v>161</v>
      </c>
      <c r="G34" s="163" t="s">
        <v>50</v>
      </c>
      <c r="H34" s="163" t="s">
        <v>59</v>
      </c>
      <c r="I34" s="163" t="s">
        <v>60</v>
      </c>
      <c r="J34" s="160" t="s">
        <v>303</v>
      </c>
      <c r="K34" s="154" t="s">
        <v>94</v>
      </c>
      <c r="L34" s="164">
        <v>274.7</v>
      </c>
      <c r="M34" s="164">
        <v>477.8</v>
      </c>
      <c r="N34" s="156">
        <v>200</v>
      </c>
      <c r="O34" s="234">
        <f t="shared" si="0"/>
        <v>72.8066982162359</v>
      </c>
      <c r="P34" s="234">
        <f t="shared" si="1"/>
        <v>41.85851820845542</v>
      </c>
    </row>
    <row r="35" spans="1:16" s="291" customFormat="1" ht="102" customHeight="1">
      <c r="A35" s="526"/>
      <c r="B35" s="494"/>
      <c r="C35" s="494"/>
      <c r="D35" s="526" t="s">
        <v>55</v>
      </c>
      <c r="E35" s="523"/>
      <c r="F35" s="188" t="s">
        <v>161</v>
      </c>
      <c r="G35" s="163" t="s">
        <v>50</v>
      </c>
      <c r="H35" s="163" t="s">
        <v>59</v>
      </c>
      <c r="I35" s="163" t="s">
        <v>60</v>
      </c>
      <c r="J35" s="160" t="s">
        <v>304</v>
      </c>
      <c r="K35" s="154" t="s">
        <v>94</v>
      </c>
      <c r="L35" s="164">
        <v>10.6</v>
      </c>
      <c r="M35" s="164">
        <v>10.6</v>
      </c>
      <c r="N35" s="156">
        <v>2</v>
      </c>
      <c r="O35" s="234">
        <f t="shared" si="0"/>
        <v>18.867924528301888</v>
      </c>
      <c r="P35" s="234">
        <f t="shared" si="1"/>
        <v>18.867924528301888</v>
      </c>
    </row>
    <row r="36" spans="1:16" s="161" customFormat="1" ht="21.75" customHeight="1" hidden="1">
      <c r="A36" s="493" t="s">
        <v>20</v>
      </c>
      <c r="B36" s="493" t="s">
        <v>8</v>
      </c>
      <c r="C36" s="493" t="s">
        <v>60</v>
      </c>
      <c r="D36" s="493"/>
      <c r="E36" s="491" t="s">
        <v>305</v>
      </c>
      <c r="F36" s="274" t="s">
        <v>30</v>
      </c>
      <c r="G36" s="273"/>
      <c r="H36" s="273"/>
      <c r="I36" s="273"/>
      <c r="J36" s="273"/>
      <c r="K36" s="150"/>
      <c r="L36" s="169">
        <f>L37</f>
        <v>0</v>
      </c>
      <c r="M36" s="151">
        <f>M37</f>
        <v>0</v>
      </c>
      <c r="N36" s="151">
        <f>N37</f>
        <v>0</v>
      </c>
      <c r="O36" s="234" t="e">
        <f t="shared" si="0"/>
        <v>#DIV/0!</v>
      </c>
      <c r="P36" s="234" t="e">
        <f t="shared" si="1"/>
        <v>#DIV/0!</v>
      </c>
    </row>
    <row r="37" spans="1:16" s="161" customFormat="1" ht="101.25" customHeight="1" hidden="1">
      <c r="A37" s="502"/>
      <c r="B37" s="502"/>
      <c r="C37" s="502"/>
      <c r="D37" s="502"/>
      <c r="E37" s="492"/>
      <c r="F37" s="274" t="s">
        <v>161</v>
      </c>
      <c r="G37" s="273" t="s">
        <v>50</v>
      </c>
      <c r="H37" s="273"/>
      <c r="I37" s="273"/>
      <c r="J37" s="273"/>
      <c r="K37" s="150"/>
      <c r="L37" s="169">
        <f>L38+L39</f>
        <v>0</v>
      </c>
      <c r="M37" s="151">
        <f>M38+M39</f>
        <v>0</v>
      </c>
      <c r="N37" s="151">
        <f>N38+N39+N40</f>
        <v>0</v>
      </c>
      <c r="O37" s="234" t="e">
        <f t="shared" si="0"/>
        <v>#DIV/0!</v>
      </c>
      <c r="P37" s="234" t="e">
        <f t="shared" si="1"/>
        <v>#DIV/0!</v>
      </c>
    </row>
    <row r="38" spans="1:16" s="291" customFormat="1" ht="58.5" customHeight="1" hidden="1">
      <c r="A38" s="524" t="s">
        <v>20</v>
      </c>
      <c r="B38" s="524" t="s">
        <v>8</v>
      </c>
      <c r="C38" s="524" t="s">
        <v>60</v>
      </c>
      <c r="D38" s="524" t="s">
        <v>8</v>
      </c>
      <c r="E38" s="520" t="s">
        <v>306</v>
      </c>
      <c r="F38" s="188" t="s">
        <v>163</v>
      </c>
      <c r="G38" s="163" t="s">
        <v>50</v>
      </c>
      <c r="H38" s="163" t="s">
        <v>53</v>
      </c>
      <c r="I38" s="163" t="s">
        <v>20</v>
      </c>
      <c r="J38" s="160" t="s">
        <v>307</v>
      </c>
      <c r="K38" s="154" t="s">
        <v>425</v>
      </c>
      <c r="L38" s="164">
        <v>0</v>
      </c>
      <c r="M38" s="164">
        <v>0</v>
      </c>
      <c r="N38" s="164">
        <v>0</v>
      </c>
      <c r="O38" s="234" t="e">
        <f t="shared" si="0"/>
        <v>#DIV/0!</v>
      </c>
      <c r="P38" s="234" t="e">
        <f t="shared" si="1"/>
        <v>#DIV/0!</v>
      </c>
    </row>
    <row r="39" spans="1:16" s="291" customFormat="1" ht="67.5" customHeight="1" hidden="1">
      <c r="A39" s="526"/>
      <c r="B39" s="526"/>
      <c r="C39" s="526"/>
      <c r="D39" s="526"/>
      <c r="E39" s="523"/>
      <c r="F39" s="188" t="s">
        <v>163</v>
      </c>
      <c r="G39" s="163" t="s">
        <v>50</v>
      </c>
      <c r="H39" s="163" t="s">
        <v>53</v>
      </c>
      <c r="I39" s="163" t="s">
        <v>20</v>
      </c>
      <c r="J39" s="160" t="s">
        <v>308</v>
      </c>
      <c r="K39" s="154" t="s">
        <v>425</v>
      </c>
      <c r="L39" s="164">
        <v>0</v>
      </c>
      <c r="M39" s="164">
        <v>0</v>
      </c>
      <c r="N39" s="164">
        <v>0</v>
      </c>
      <c r="O39" s="234" t="e">
        <f t="shared" si="0"/>
        <v>#DIV/0!</v>
      </c>
      <c r="P39" s="234" t="e">
        <f t="shared" si="1"/>
        <v>#DIV/0!</v>
      </c>
    </row>
    <row r="40" spans="1:16" s="161" customFormat="1" ht="80.25" customHeight="1" hidden="1">
      <c r="A40" s="292" t="s">
        <v>20</v>
      </c>
      <c r="B40" s="292" t="s">
        <v>8</v>
      </c>
      <c r="C40" s="292" t="s">
        <v>67</v>
      </c>
      <c r="D40" s="292"/>
      <c r="E40" s="276" t="s">
        <v>212</v>
      </c>
      <c r="F40" s="274" t="s">
        <v>163</v>
      </c>
      <c r="G40" s="273" t="s">
        <v>50</v>
      </c>
      <c r="H40" s="273" t="s">
        <v>53</v>
      </c>
      <c r="I40" s="273" t="s">
        <v>67</v>
      </c>
      <c r="J40" s="167" t="s">
        <v>213</v>
      </c>
      <c r="K40" s="293" t="s">
        <v>94</v>
      </c>
      <c r="L40" s="169">
        <v>0</v>
      </c>
      <c r="M40" s="169">
        <v>0</v>
      </c>
      <c r="N40" s="169">
        <v>0</v>
      </c>
      <c r="O40" s="234" t="e">
        <f t="shared" si="0"/>
        <v>#DIV/0!</v>
      </c>
      <c r="P40" s="234" t="e">
        <f t="shared" si="1"/>
        <v>#DIV/0!</v>
      </c>
    </row>
    <row r="41" spans="1:17" s="60" customFormat="1" ht="33.75" customHeight="1">
      <c r="A41" s="518" t="s">
        <v>20</v>
      </c>
      <c r="B41" s="518" t="s">
        <v>7</v>
      </c>
      <c r="C41" s="518"/>
      <c r="D41" s="518"/>
      <c r="E41" s="555" t="s">
        <v>107</v>
      </c>
      <c r="F41" s="139" t="s">
        <v>30</v>
      </c>
      <c r="G41" s="140"/>
      <c r="H41" s="140"/>
      <c r="I41" s="140"/>
      <c r="J41" s="140"/>
      <c r="K41" s="141"/>
      <c r="L41" s="172">
        <f>L42</f>
        <v>401905.00000000006</v>
      </c>
      <c r="M41" s="172">
        <f>M42</f>
        <v>536958.4</v>
      </c>
      <c r="N41" s="172">
        <f>N42</f>
        <v>335770.1</v>
      </c>
      <c r="O41" s="234">
        <f t="shared" si="0"/>
        <v>83.54464363468978</v>
      </c>
      <c r="P41" s="234">
        <f t="shared" si="1"/>
        <v>62.5318646658661</v>
      </c>
      <c r="Q41" s="61"/>
    </row>
    <row r="42" spans="1:17" s="60" customFormat="1" ht="45" customHeight="1">
      <c r="A42" s="519"/>
      <c r="B42" s="519"/>
      <c r="C42" s="519"/>
      <c r="D42" s="519"/>
      <c r="E42" s="556"/>
      <c r="F42" s="142" t="s">
        <v>161</v>
      </c>
      <c r="G42" s="143" t="s">
        <v>50</v>
      </c>
      <c r="H42" s="143"/>
      <c r="I42" s="143"/>
      <c r="J42" s="143"/>
      <c r="K42" s="144"/>
      <c r="L42" s="173">
        <f>L43+L67+L72</f>
        <v>401905.00000000006</v>
      </c>
      <c r="M42" s="173">
        <f>M43+M67+M72</f>
        <v>536958.4</v>
      </c>
      <c r="N42" s="173">
        <f>N43+N67+N72</f>
        <v>335770.1</v>
      </c>
      <c r="O42" s="234">
        <f t="shared" si="0"/>
        <v>83.54464363468978</v>
      </c>
      <c r="P42" s="234">
        <f t="shared" si="1"/>
        <v>62.5318646658661</v>
      </c>
      <c r="Q42" s="61"/>
    </row>
    <row r="43" spans="1:17" s="60" customFormat="1" ht="101.25" customHeight="1">
      <c r="A43" s="146" t="s">
        <v>20</v>
      </c>
      <c r="B43" s="146" t="s">
        <v>7</v>
      </c>
      <c r="C43" s="146" t="s">
        <v>20</v>
      </c>
      <c r="D43" s="146"/>
      <c r="E43" s="147" t="s">
        <v>426</v>
      </c>
      <c r="F43" s="147" t="s">
        <v>161</v>
      </c>
      <c r="G43" s="174" t="s">
        <v>50</v>
      </c>
      <c r="H43" s="174"/>
      <c r="I43" s="174"/>
      <c r="J43" s="174"/>
      <c r="K43" s="175"/>
      <c r="L43" s="344">
        <f>L44+L45+L46+L48+L51+L52+L53+L54+L55+L56+L57+L58+L60+L61+L62+L63+L64+L47+L59+L65</f>
        <v>401805.00000000006</v>
      </c>
      <c r="M43" s="344">
        <f>M44+M45+M46+M48+M51+M52+M53+M54+M55+M56+M57+M58+M60+M61+M62+M63+M64+M47+M59+M65</f>
        <v>528690.9</v>
      </c>
      <c r="N43" s="344">
        <f>N44+N45+N46+N48+N51+N52+N53+N54+N55+N56+N57+N58+N60+N61+N62+N63+N64+N47+N59+N65</f>
        <v>335770.1</v>
      </c>
      <c r="O43" s="234">
        <f t="shared" si="0"/>
        <v>83.56543597018452</v>
      </c>
      <c r="P43" s="234">
        <f t="shared" si="1"/>
        <v>63.50971806021249</v>
      </c>
      <c r="Q43" s="176"/>
    </row>
    <row r="44" spans="1:17" s="60" customFormat="1" ht="42" customHeight="1">
      <c r="A44" s="489" t="s">
        <v>20</v>
      </c>
      <c r="B44" s="489" t="s">
        <v>7</v>
      </c>
      <c r="C44" s="489" t="s">
        <v>20</v>
      </c>
      <c r="D44" s="489" t="s">
        <v>8</v>
      </c>
      <c r="E44" s="487" t="s">
        <v>190</v>
      </c>
      <c r="F44" s="487" t="s">
        <v>161</v>
      </c>
      <c r="G44" s="152" t="s">
        <v>50</v>
      </c>
      <c r="H44" s="152" t="s">
        <v>53</v>
      </c>
      <c r="I44" s="152" t="s">
        <v>13</v>
      </c>
      <c r="J44" s="177" t="s">
        <v>309</v>
      </c>
      <c r="K44" s="178" t="s">
        <v>54</v>
      </c>
      <c r="L44" s="164">
        <v>333993.4</v>
      </c>
      <c r="M44" s="164">
        <v>390216.2</v>
      </c>
      <c r="N44" s="164">
        <v>267743.3</v>
      </c>
      <c r="O44" s="234">
        <f t="shared" si="0"/>
        <v>80.1642487546161</v>
      </c>
      <c r="P44" s="234">
        <f t="shared" si="1"/>
        <v>68.61409136781097</v>
      </c>
      <c r="Q44" s="176"/>
    </row>
    <row r="45" spans="1:17" s="60" customFormat="1" ht="44.25" customHeight="1">
      <c r="A45" s="499"/>
      <c r="B45" s="499"/>
      <c r="C45" s="499"/>
      <c r="D45" s="499"/>
      <c r="E45" s="503"/>
      <c r="F45" s="503"/>
      <c r="G45" s="152" t="s">
        <v>50</v>
      </c>
      <c r="H45" s="152" t="s">
        <v>53</v>
      </c>
      <c r="I45" s="152" t="s">
        <v>63</v>
      </c>
      <c r="J45" s="177" t="s">
        <v>310</v>
      </c>
      <c r="K45" s="178" t="s">
        <v>376</v>
      </c>
      <c r="L45" s="164">
        <v>0</v>
      </c>
      <c r="M45" s="164">
        <v>3918</v>
      </c>
      <c r="N45" s="164">
        <v>0</v>
      </c>
      <c r="O45" s="234">
        <v>0</v>
      </c>
      <c r="P45" s="234">
        <f t="shared" si="1"/>
        <v>0</v>
      </c>
      <c r="Q45" s="61"/>
    </row>
    <row r="46" spans="1:17" s="60" customFormat="1" ht="36.75" customHeight="1" hidden="1">
      <c r="A46" s="499"/>
      <c r="B46" s="499"/>
      <c r="C46" s="499"/>
      <c r="D46" s="499"/>
      <c r="E46" s="503"/>
      <c r="F46" s="503"/>
      <c r="G46" s="152" t="s">
        <v>50</v>
      </c>
      <c r="H46" s="152" t="s">
        <v>53</v>
      </c>
      <c r="I46" s="152" t="s">
        <v>13</v>
      </c>
      <c r="J46" s="177" t="s">
        <v>311</v>
      </c>
      <c r="K46" s="178" t="s">
        <v>54</v>
      </c>
      <c r="L46" s="164">
        <v>0</v>
      </c>
      <c r="M46" s="164"/>
      <c r="N46" s="164"/>
      <c r="O46" s="234" t="e">
        <f t="shared" si="0"/>
        <v>#DIV/0!</v>
      </c>
      <c r="P46" s="234" t="e">
        <f t="shared" si="1"/>
        <v>#DIV/0!</v>
      </c>
      <c r="Q46" s="61"/>
    </row>
    <row r="47" spans="1:17" s="60" customFormat="1" ht="39.75" customHeight="1" hidden="1">
      <c r="A47" s="490"/>
      <c r="B47" s="490"/>
      <c r="C47" s="490"/>
      <c r="D47" s="490"/>
      <c r="E47" s="488"/>
      <c r="F47" s="488"/>
      <c r="G47" s="152" t="s">
        <v>50</v>
      </c>
      <c r="H47" s="152" t="s">
        <v>53</v>
      </c>
      <c r="I47" s="152" t="s">
        <v>13</v>
      </c>
      <c r="J47" s="177" t="s">
        <v>219</v>
      </c>
      <c r="K47" s="178" t="s">
        <v>54</v>
      </c>
      <c r="L47" s="164">
        <v>0</v>
      </c>
      <c r="M47" s="164"/>
      <c r="N47" s="164"/>
      <c r="O47" s="234" t="e">
        <f t="shared" si="0"/>
        <v>#DIV/0!</v>
      </c>
      <c r="P47" s="234" t="e">
        <f t="shared" si="1"/>
        <v>#DIV/0!</v>
      </c>
      <c r="Q47" s="61"/>
    </row>
    <row r="48" spans="1:17" s="60" customFormat="1" ht="68.25" customHeight="1">
      <c r="A48" s="489" t="s">
        <v>20</v>
      </c>
      <c r="B48" s="489" t="s">
        <v>7</v>
      </c>
      <c r="C48" s="489" t="s">
        <v>20</v>
      </c>
      <c r="D48" s="489" t="s">
        <v>7</v>
      </c>
      <c r="E48" s="487" t="s">
        <v>56</v>
      </c>
      <c r="F48" s="487" t="s">
        <v>161</v>
      </c>
      <c r="G48" s="152" t="s">
        <v>50</v>
      </c>
      <c r="H48" s="152" t="s">
        <v>53</v>
      </c>
      <c r="I48" s="152" t="s">
        <v>13</v>
      </c>
      <c r="J48" s="177" t="s">
        <v>68</v>
      </c>
      <c r="K48" s="155" t="s">
        <v>54</v>
      </c>
      <c r="L48" s="164">
        <f>55090.4-5234</f>
        <v>49856.4</v>
      </c>
      <c r="M48" s="164">
        <f>65152.3-12021.5</f>
        <v>53130.8</v>
      </c>
      <c r="N48" s="164">
        <f>33011.3-4638.1</f>
        <v>28373.200000000004</v>
      </c>
      <c r="O48" s="234">
        <f t="shared" si="0"/>
        <v>56.909845075055564</v>
      </c>
      <c r="P48" s="234">
        <f t="shared" si="1"/>
        <v>53.402546169077084</v>
      </c>
      <c r="Q48" s="61"/>
    </row>
    <row r="49" spans="1:17" s="60" customFormat="1" ht="103.5" customHeight="1" hidden="1">
      <c r="A49" s="499"/>
      <c r="B49" s="499"/>
      <c r="C49" s="499"/>
      <c r="D49" s="499"/>
      <c r="E49" s="503"/>
      <c r="F49" s="503"/>
      <c r="G49" s="152" t="s">
        <v>50</v>
      </c>
      <c r="H49" s="152" t="s">
        <v>53</v>
      </c>
      <c r="I49" s="152" t="s">
        <v>13</v>
      </c>
      <c r="J49" s="160" t="s">
        <v>69</v>
      </c>
      <c r="K49" s="178" t="s">
        <v>54</v>
      </c>
      <c r="L49" s="164"/>
      <c r="M49" s="164">
        <v>0</v>
      </c>
      <c r="N49" s="164">
        <v>0</v>
      </c>
      <c r="O49" s="234" t="e">
        <f t="shared" si="0"/>
        <v>#DIV/0!</v>
      </c>
      <c r="P49" s="234" t="e">
        <f t="shared" si="1"/>
        <v>#DIV/0!</v>
      </c>
      <c r="Q49" s="61"/>
    </row>
    <row r="50" spans="1:17" s="60" customFormat="1" ht="103.5" customHeight="1" hidden="1">
      <c r="A50" s="490"/>
      <c r="B50" s="490"/>
      <c r="C50" s="490"/>
      <c r="D50" s="490"/>
      <c r="E50" s="488"/>
      <c r="F50" s="488"/>
      <c r="G50" s="152" t="s">
        <v>50</v>
      </c>
      <c r="H50" s="152" t="s">
        <v>53</v>
      </c>
      <c r="I50" s="152" t="s">
        <v>13</v>
      </c>
      <c r="J50" s="160" t="s">
        <v>70</v>
      </c>
      <c r="K50" s="178" t="s">
        <v>54</v>
      </c>
      <c r="L50" s="164"/>
      <c r="M50" s="164">
        <v>0</v>
      </c>
      <c r="N50" s="164">
        <v>0</v>
      </c>
      <c r="O50" s="234" t="e">
        <f t="shared" si="0"/>
        <v>#DIV/0!</v>
      </c>
      <c r="P50" s="234" t="e">
        <f t="shared" si="1"/>
        <v>#DIV/0!</v>
      </c>
      <c r="Q50" s="61"/>
    </row>
    <row r="51" spans="1:17" s="60" customFormat="1" ht="35.25" customHeight="1">
      <c r="A51" s="489" t="s">
        <v>20</v>
      </c>
      <c r="B51" s="489" t="s">
        <v>7</v>
      </c>
      <c r="C51" s="489" t="s">
        <v>20</v>
      </c>
      <c r="D51" s="489" t="s">
        <v>55</v>
      </c>
      <c r="E51" s="487" t="s">
        <v>427</v>
      </c>
      <c r="F51" s="487" t="s">
        <v>161</v>
      </c>
      <c r="G51" s="152" t="s">
        <v>50</v>
      </c>
      <c r="H51" s="152" t="s">
        <v>53</v>
      </c>
      <c r="I51" s="152" t="s">
        <v>13</v>
      </c>
      <c r="J51" s="152" t="s">
        <v>191</v>
      </c>
      <c r="K51" s="178" t="s">
        <v>54</v>
      </c>
      <c r="L51" s="164">
        <v>2829.4</v>
      </c>
      <c r="M51" s="164">
        <v>1887.3</v>
      </c>
      <c r="N51" s="164">
        <v>0</v>
      </c>
      <c r="O51" s="234">
        <f t="shared" si="0"/>
        <v>0</v>
      </c>
      <c r="P51" s="234">
        <f t="shared" si="1"/>
        <v>0</v>
      </c>
      <c r="Q51" s="61"/>
    </row>
    <row r="52" spans="1:17" s="60" customFormat="1" ht="68.25" customHeight="1">
      <c r="A52" s="490"/>
      <c r="B52" s="490"/>
      <c r="C52" s="490"/>
      <c r="D52" s="490"/>
      <c r="E52" s="488"/>
      <c r="F52" s="488"/>
      <c r="G52" s="152" t="s">
        <v>50</v>
      </c>
      <c r="H52" s="152" t="s">
        <v>53</v>
      </c>
      <c r="I52" s="152" t="s">
        <v>13</v>
      </c>
      <c r="J52" s="177" t="s">
        <v>312</v>
      </c>
      <c r="K52" s="178" t="s">
        <v>54</v>
      </c>
      <c r="L52" s="164">
        <v>5441.6</v>
      </c>
      <c r="M52" s="164">
        <v>5483.7</v>
      </c>
      <c r="N52" s="164">
        <v>2416.3</v>
      </c>
      <c r="O52" s="234">
        <f t="shared" si="0"/>
        <v>44.40421934725081</v>
      </c>
      <c r="P52" s="234">
        <f t="shared" si="1"/>
        <v>44.06331491511206</v>
      </c>
      <c r="Q52" s="61"/>
    </row>
    <row r="53" spans="1:17" s="60" customFormat="1" ht="48" customHeight="1">
      <c r="A53" s="489" t="s">
        <v>20</v>
      </c>
      <c r="B53" s="489" t="s">
        <v>7</v>
      </c>
      <c r="C53" s="489" t="s">
        <v>20</v>
      </c>
      <c r="D53" s="489" t="s">
        <v>62</v>
      </c>
      <c r="E53" s="487" t="s">
        <v>400</v>
      </c>
      <c r="F53" s="487" t="s">
        <v>161</v>
      </c>
      <c r="G53" s="152" t="s">
        <v>50</v>
      </c>
      <c r="H53" s="152" t="s">
        <v>53</v>
      </c>
      <c r="I53" s="152" t="s">
        <v>13</v>
      </c>
      <c r="J53" s="177" t="s">
        <v>70</v>
      </c>
      <c r="K53" s="178" t="s">
        <v>54</v>
      </c>
      <c r="L53" s="164">
        <v>0</v>
      </c>
      <c r="M53" s="164">
        <v>39.5</v>
      </c>
      <c r="N53" s="164">
        <v>0</v>
      </c>
      <c r="O53" s="234">
        <v>0</v>
      </c>
      <c r="P53" s="234">
        <f t="shared" si="1"/>
        <v>0</v>
      </c>
      <c r="Q53" s="61"/>
    </row>
    <row r="54" spans="1:17" s="60" customFormat="1" ht="36.75" customHeight="1">
      <c r="A54" s="499"/>
      <c r="B54" s="499"/>
      <c r="C54" s="499"/>
      <c r="D54" s="499"/>
      <c r="E54" s="503"/>
      <c r="F54" s="503"/>
      <c r="G54" s="152" t="s">
        <v>50</v>
      </c>
      <c r="H54" s="152" t="s">
        <v>53</v>
      </c>
      <c r="I54" s="152" t="s">
        <v>13</v>
      </c>
      <c r="J54" s="177" t="s">
        <v>439</v>
      </c>
      <c r="K54" s="178" t="s">
        <v>54</v>
      </c>
      <c r="L54" s="164">
        <v>2650</v>
      </c>
      <c r="M54" s="164">
        <v>2650</v>
      </c>
      <c r="N54" s="164">
        <v>507.3</v>
      </c>
      <c r="O54" s="234">
        <f t="shared" si="0"/>
        <v>19.143396226415092</v>
      </c>
      <c r="P54" s="234">
        <f t="shared" si="1"/>
        <v>19.143396226415092</v>
      </c>
      <c r="Q54" s="61"/>
    </row>
    <row r="55" spans="1:17" s="60" customFormat="1" ht="36.75" customHeight="1">
      <c r="A55" s="499"/>
      <c r="B55" s="499"/>
      <c r="C55" s="499"/>
      <c r="D55" s="499"/>
      <c r="E55" s="503"/>
      <c r="F55" s="503"/>
      <c r="G55" s="152" t="s">
        <v>50</v>
      </c>
      <c r="H55" s="152" t="s">
        <v>53</v>
      </c>
      <c r="I55" s="152" t="s">
        <v>13</v>
      </c>
      <c r="J55" s="177" t="s">
        <v>217</v>
      </c>
      <c r="K55" s="178" t="s">
        <v>54</v>
      </c>
      <c r="L55" s="164">
        <v>0</v>
      </c>
      <c r="M55" s="164">
        <v>5454.3</v>
      </c>
      <c r="N55" s="164">
        <v>0</v>
      </c>
      <c r="O55" s="234">
        <v>0</v>
      </c>
      <c r="P55" s="234">
        <f t="shared" si="1"/>
        <v>0</v>
      </c>
      <c r="Q55" s="61"/>
    </row>
    <row r="56" spans="1:17" s="60" customFormat="1" ht="36.75" customHeight="1">
      <c r="A56" s="499"/>
      <c r="B56" s="499"/>
      <c r="C56" s="499"/>
      <c r="D56" s="499"/>
      <c r="E56" s="503"/>
      <c r="F56" s="503"/>
      <c r="G56" s="152" t="s">
        <v>50</v>
      </c>
      <c r="H56" s="152" t="s">
        <v>53</v>
      </c>
      <c r="I56" s="152" t="s">
        <v>13</v>
      </c>
      <c r="J56" s="177" t="s">
        <v>214</v>
      </c>
      <c r="K56" s="178" t="s">
        <v>54</v>
      </c>
      <c r="L56" s="164">
        <v>600</v>
      </c>
      <c r="M56" s="164">
        <v>900</v>
      </c>
      <c r="N56" s="164">
        <v>0</v>
      </c>
      <c r="O56" s="234">
        <f t="shared" si="0"/>
        <v>0</v>
      </c>
      <c r="P56" s="234">
        <f t="shared" si="1"/>
        <v>0</v>
      </c>
      <c r="Q56" s="61"/>
    </row>
    <row r="57" spans="1:17" s="60" customFormat="1" ht="36.75" customHeight="1">
      <c r="A57" s="490"/>
      <c r="B57" s="490"/>
      <c r="C57" s="490"/>
      <c r="D57" s="490"/>
      <c r="E57" s="488"/>
      <c r="F57" s="488"/>
      <c r="G57" s="152" t="s">
        <v>50</v>
      </c>
      <c r="H57" s="152" t="s">
        <v>53</v>
      </c>
      <c r="I57" s="152" t="s">
        <v>13</v>
      </c>
      <c r="J57" s="177" t="s">
        <v>220</v>
      </c>
      <c r="K57" s="178" t="s">
        <v>54</v>
      </c>
      <c r="L57" s="164">
        <v>1200</v>
      </c>
      <c r="M57" s="164">
        <v>1805</v>
      </c>
      <c r="N57" s="164">
        <v>0</v>
      </c>
      <c r="O57" s="234">
        <f t="shared" si="0"/>
        <v>0</v>
      </c>
      <c r="P57" s="234">
        <f t="shared" si="1"/>
        <v>0</v>
      </c>
      <c r="Q57" s="61"/>
    </row>
    <row r="58" spans="1:17" s="60" customFormat="1" ht="23.25" customHeight="1" hidden="1">
      <c r="A58" s="489" t="s">
        <v>20</v>
      </c>
      <c r="B58" s="489" t="s">
        <v>7</v>
      </c>
      <c r="C58" s="489" t="s">
        <v>20</v>
      </c>
      <c r="D58" s="489" t="s">
        <v>64</v>
      </c>
      <c r="E58" s="487" t="s">
        <v>204</v>
      </c>
      <c r="F58" s="487" t="s">
        <v>161</v>
      </c>
      <c r="G58" s="152" t="s">
        <v>50</v>
      </c>
      <c r="H58" s="152" t="s">
        <v>53</v>
      </c>
      <c r="I58" s="152" t="s">
        <v>13</v>
      </c>
      <c r="J58" s="177" t="s">
        <v>313</v>
      </c>
      <c r="K58" s="178" t="s">
        <v>54</v>
      </c>
      <c r="L58" s="164">
        <v>0</v>
      </c>
      <c r="M58" s="164"/>
      <c r="N58" s="164"/>
      <c r="O58" s="234" t="e">
        <f t="shared" si="0"/>
        <v>#DIV/0!</v>
      </c>
      <c r="P58" s="234" t="e">
        <f t="shared" si="1"/>
        <v>#DIV/0!</v>
      </c>
      <c r="Q58" s="61"/>
    </row>
    <row r="59" spans="1:17" s="60" customFormat="1" ht="23.25">
      <c r="A59" s="499"/>
      <c r="B59" s="499"/>
      <c r="C59" s="499"/>
      <c r="D59" s="499"/>
      <c r="E59" s="503"/>
      <c r="F59" s="503"/>
      <c r="G59" s="152" t="s">
        <v>50</v>
      </c>
      <c r="H59" s="152" t="s">
        <v>53</v>
      </c>
      <c r="I59" s="152" t="s">
        <v>13</v>
      </c>
      <c r="J59" s="177" t="s">
        <v>397</v>
      </c>
      <c r="K59" s="178" t="s">
        <v>54</v>
      </c>
      <c r="L59" s="164">
        <v>0.2</v>
      </c>
      <c r="M59" s="164">
        <v>0</v>
      </c>
      <c r="N59" s="164">
        <v>0</v>
      </c>
      <c r="O59" s="234">
        <f t="shared" si="0"/>
        <v>0</v>
      </c>
      <c r="P59" s="234">
        <v>0</v>
      </c>
      <c r="Q59" s="61"/>
    </row>
    <row r="60" spans="1:17" s="60" customFormat="1" ht="23.25">
      <c r="A60" s="499"/>
      <c r="B60" s="499"/>
      <c r="C60" s="499"/>
      <c r="D60" s="499"/>
      <c r="E60" s="503"/>
      <c r="F60" s="503"/>
      <c r="G60" s="152" t="s">
        <v>50</v>
      </c>
      <c r="H60" s="152" t="s">
        <v>53</v>
      </c>
      <c r="I60" s="152" t="s">
        <v>13</v>
      </c>
      <c r="J60" s="177" t="s">
        <v>68</v>
      </c>
      <c r="K60" s="178" t="s">
        <v>438</v>
      </c>
      <c r="L60" s="164">
        <v>5234</v>
      </c>
      <c r="M60" s="164">
        <f>9226.2+2795.3</f>
        <v>12021.5</v>
      </c>
      <c r="N60" s="164">
        <f>4613.1+25</f>
        <v>4638.1</v>
      </c>
      <c r="O60" s="234">
        <f t="shared" si="0"/>
        <v>88.61482613679786</v>
      </c>
      <c r="P60" s="234">
        <f t="shared" si="1"/>
        <v>38.581707773572354</v>
      </c>
      <c r="Q60" s="61"/>
    </row>
    <row r="61" spans="1:17" s="60" customFormat="1" ht="23.25">
      <c r="A61" s="499"/>
      <c r="B61" s="499"/>
      <c r="C61" s="499"/>
      <c r="D61" s="499"/>
      <c r="E61" s="503"/>
      <c r="F61" s="503"/>
      <c r="G61" s="152" t="s">
        <v>50</v>
      </c>
      <c r="H61" s="152" t="s">
        <v>53</v>
      </c>
      <c r="I61" s="152" t="s">
        <v>13</v>
      </c>
      <c r="J61" s="177" t="s">
        <v>210</v>
      </c>
      <c r="K61" s="178" t="s">
        <v>54</v>
      </c>
      <c r="L61" s="164">
        <v>0</v>
      </c>
      <c r="M61" s="164">
        <v>2000</v>
      </c>
      <c r="N61" s="164">
        <v>2000</v>
      </c>
      <c r="O61" s="234">
        <v>0</v>
      </c>
      <c r="P61" s="234">
        <f t="shared" si="1"/>
        <v>100</v>
      </c>
      <c r="Q61" s="61"/>
    </row>
    <row r="62" spans="1:17" s="60" customFormat="1" ht="23.25">
      <c r="A62" s="499"/>
      <c r="B62" s="499"/>
      <c r="C62" s="499"/>
      <c r="D62" s="499"/>
      <c r="E62" s="503"/>
      <c r="F62" s="503"/>
      <c r="G62" s="152" t="s">
        <v>50</v>
      </c>
      <c r="H62" s="152" t="s">
        <v>53</v>
      </c>
      <c r="I62" s="152" t="s">
        <v>13</v>
      </c>
      <c r="J62" s="177" t="s">
        <v>211</v>
      </c>
      <c r="K62" s="178" t="s">
        <v>54</v>
      </c>
      <c r="L62" s="164">
        <v>0</v>
      </c>
      <c r="M62" s="164">
        <v>0.2</v>
      </c>
      <c r="N62" s="164">
        <v>0.2</v>
      </c>
      <c r="O62" s="234">
        <v>0</v>
      </c>
      <c r="P62" s="234">
        <f t="shared" si="1"/>
        <v>100</v>
      </c>
      <c r="Q62" s="61"/>
    </row>
    <row r="63" spans="1:17" s="60" customFormat="1" ht="23.25" hidden="1">
      <c r="A63" s="490"/>
      <c r="B63" s="490"/>
      <c r="C63" s="490"/>
      <c r="D63" s="490"/>
      <c r="E63" s="488"/>
      <c r="F63" s="488"/>
      <c r="G63" s="152" t="s">
        <v>50</v>
      </c>
      <c r="H63" s="152" t="s">
        <v>53</v>
      </c>
      <c r="I63" s="152" t="s">
        <v>13</v>
      </c>
      <c r="J63" s="177" t="s">
        <v>314</v>
      </c>
      <c r="K63" s="178" t="s">
        <v>54</v>
      </c>
      <c r="L63" s="164">
        <v>0</v>
      </c>
      <c r="M63" s="164">
        <v>0</v>
      </c>
      <c r="N63" s="164">
        <v>0</v>
      </c>
      <c r="O63" s="234" t="e">
        <f t="shared" si="0"/>
        <v>#DIV/0!</v>
      </c>
      <c r="P63" s="234" t="e">
        <f t="shared" si="1"/>
        <v>#DIV/0!</v>
      </c>
      <c r="Q63" s="61"/>
    </row>
    <row r="64" spans="1:17" s="60" customFormat="1" ht="240" customHeight="1">
      <c r="A64" s="152" t="s">
        <v>20</v>
      </c>
      <c r="B64" s="152" t="s">
        <v>7</v>
      </c>
      <c r="C64" s="152" t="s">
        <v>20</v>
      </c>
      <c r="D64" s="152" t="s">
        <v>65</v>
      </c>
      <c r="E64" s="133" t="s">
        <v>315</v>
      </c>
      <c r="F64" s="179" t="s">
        <v>161</v>
      </c>
      <c r="G64" s="152" t="s">
        <v>50</v>
      </c>
      <c r="H64" s="152" t="s">
        <v>53</v>
      </c>
      <c r="I64" s="152" t="s">
        <v>13</v>
      </c>
      <c r="J64" s="177" t="s">
        <v>218</v>
      </c>
      <c r="K64" s="178" t="s">
        <v>54</v>
      </c>
      <c r="L64" s="164">
        <v>0</v>
      </c>
      <c r="M64" s="164">
        <v>42409.9</v>
      </c>
      <c r="N64" s="164">
        <v>27785.4</v>
      </c>
      <c r="O64" s="234">
        <v>0</v>
      </c>
      <c r="P64" s="234">
        <f t="shared" si="1"/>
        <v>65.51630633413424</v>
      </c>
      <c r="Q64" s="61"/>
    </row>
    <row r="65" spans="1:17" s="60" customFormat="1" ht="93.75" customHeight="1">
      <c r="A65" s="157" t="s">
        <v>20</v>
      </c>
      <c r="B65" s="157" t="s">
        <v>7</v>
      </c>
      <c r="C65" s="157" t="s">
        <v>20</v>
      </c>
      <c r="D65" s="157" t="s">
        <v>66</v>
      </c>
      <c r="E65" s="159" t="s">
        <v>490</v>
      </c>
      <c r="F65" s="179" t="s">
        <v>161</v>
      </c>
      <c r="G65" s="152" t="s">
        <v>50</v>
      </c>
      <c r="H65" s="152" t="s">
        <v>53</v>
      </c>
      <c r="I65" s="152" t="s">
        <v>13</v>
      </c>
      <c r="J65" s="177" t="s">
        <v>428</v>
      </c>
      <c r="K65" s="178" t="s">
        <v>54</v>
      </c>
      <c r="L65" s="164">
        <v>0</v>
      </c>
      <c r="M65" s="164">
        <v>6774.5</v>
      </c>
      <c r="N65" s="164">
        <v>2306.3</v>
      </c>
      <c r="O65" s="234">
        <v>0</v>
      </c>
      <c r="P65" s="234">
        <f t="shared" si="1"/>
        <v>34.043840873865236</v>
      </c>
      <c r="Q65" s="61"/>
    </row>
    <row r="66" spans="1:17" s="60" customFormat="1" ht="42" customHeight="1" hidden="1">
      <c r="A66" s="504" t="s">
        <v>20</v>
      </c>
      <c r="B66" s="504" t="s">
        <v>7</v>
      </c>
      <c r="C66" s="504" t="s">
        <v>13</v>
      </c>
      <c r="D66" s="504"/>
      <c r="E66" s="500" t="s">
        <v>192</v>
      </c>
      <c r="F66" s="147" t="s">
        <v>30</v>
      </c>
      <c r="G66" s="146"/>
      <c r="H66" s="146"/>
      <c r="I66" s="146"/>
      <c r="J66" s="180"/>
      <c r="K66" s="168"/>
      <c r="L66" s="181">
        <f>L67</f>
        <v>0</v>
      </c>
      <c r="M66" s="181">
        <f>M67</f>
        <v>0</v>
      </c>
      <c r="N66" s="181">
        <f>N67</f>
        <v>0</v>
      </c>
      <c r="O66" s="234" t="e">
        <f t="shared" si="0"/>
        <v>#DIV/0!</v>
      </c>
      <c r="P66" s="234" t="e">
        <f t="shared" si="1"/>
        <v>#DIV/0!</v>
      </c>
      <c r="Q66" s="61"/>
    </row>
    <row r="67" spans="1:17" s="60" customFormat="1" ht="183.75" customHeight="1" hidden="1">
      <c r="A67" s="506"/>
      <c r="B67" s="506"/>
      <c r="C67" s="506"/>
      <c r="D67" s="506"/>
      <c r="E67" s="501"/>
      <c r="F67" s="147" t="s">
        <v>161</v>
      </c>
      <c r="G67" s="146" t="s">
        <v>50</v>
      </c>
      <c r="H67" s="166"/>
      <c r="I67" s="166"/>
      <c r="J67" s="182"/>
      <c r="K67" s="183"/>
      <c r="L67" s="184">
        <f>L68+L71</f>
        <v>0</v>
      </c>
      <c r="M67" s="184">
        <f>M68+M71</f>
        <v>0</v>
      </c>
      <c r="N67" s="184">
        <f>N68+N71</f>
        <v>0</v>
      </c>
      <c r="O67" s="234" t="e">
        <f t="shared" si="0"/>
        <v>#DIV/0!</v>
      </c>
      <c r="P67" s="234" t="e">
        <f t="shared" si="1"/>
        <v>#DIV/0!</v>
      </c>
      <c r="Q67" s="61"/>
    </row>
    <row r="68" spans="1:17" s="60" customFormat="1" ht="217.5" customHeight="1" hidden="1">
      <c r="A68" s="152" t="s">
        <v>20</v>
      </c>
      <c r="B68" s="152" t="s">
        <v>7</v>
      </c>
      <c r="C68" s="152" t="s">
        <v>13</v>
      </c>
      <c r="D68" s="152" t="s">
        <v>8</v>
      </c>
      <c r="E68" s="133" t="s">
        <v>71</v>
      </c>
      <c r="F68" s="133" t="s">
        <v>161</v>
      </c>
      <c r="G68" s="165" t="s">
        <v>50</v>
      </c>
      <c r="H68" s="165" t="s">
        <v>53</v>
      </c>
      <c r="I68" s="165" t="s">
        <v>13</v>
      </c>
      <c r="J68" s="185" t="s">
        <v>193</v>
      </c>
      <c r="K68" s="186" t="s">
        <v>100</v>
      </c>
      <c r="L68" s="280"/>
      <c r="M68" s="280"/>
      <c r="N68" s="280"/>
      <c r="O68" s="234" t="e">
        <f t="shared" si="0"/>
        <v>#DIV/0!</v>
      </c>
      <c r="P68" s="234" t="e">
        <f t="shared" si="1"/>
        <v>#DIV/0!</v>
      </c>
      <c r="Q68" s="61"/>
    </row>
    <row r="69" spans="1:17" s="60" customFormat="1" ht="217.5" customHeight="1" hidden="1">
      <c r="A69" s="152" t="s">
        <v>20</v>
      </c>
      <c r="B69" s="152" t="s">
        <v>7</v>
      </c>
      <c r="C69" s="152" t="s">
        <v>73</v>
      </c>
      <c r="D69" s="152" t="s">
        <v>8</v>
      </c>
      <c r="E69" s="133" t="s">
        <v>368</v>
      </c>
      <c r="F69" s="133" t="s">
        <v>161</v>
      </c>
      <c r="G69" s="165"/>
      <c r="H69" s="165"/>
      <c r="I69" s="165"/>
      <c r="J69" s="185" t="s">
        <v>369</v>
      </c>
      <c r="K69" s="186" t="s">
        <v>370</v>
      </c>
      <c r="L69" s="280"/>
      <c r="M69" s="280"/>
      <c r="N69" s="280"/>
      <c r="O69" s="234" t="e">
        <f t="shared" si="0"/>
        <v>#DIV/0!</v>
      </c>
      <c r="P69" s="234" t="e">
        <f t="shared" si="1"/>
        <v>#DIV/0!</v>
      </c>
      <c r="Q69" s="61"/>
    </row>
    <row r="70" spans="1:17" s="60" customFormat="1" ht="106.5" customHeight="1" hidden="1">
      <c r="A70" s="163" t="s">
        <v>20</v>
      </c>
      <c r="B70" s="163" t="s">
        <v>7</v>
      </c>
      <c r="C70" s="163" t="s">
        <v>13</v>
      </c>
      <c r="D70" s="163" t="s">
        <v>57</v>
      </c>
      <c r="E70" s="188" t="s">
        <v>371</v>
      </c>
      <c r="F70" s="188" t="s">
        <v>161</v>
      </c>
      <c r="G70" s="277" t="s">
        <v>50</v>
      </c>
      <c r="H70" s="277" t="s">
        <v>53</v>
      </c>
      <c r="I70" s="277" t="s">
        <v>13</v>
      </c>
      <c r="J70" s="278" t="s">
        <v>372</v>
      </c>
      <c r="K70" s="279" t="s">
        <v>373</v>
      </c>
      <c r="L70" s="280">
        <v>0</v>
      </c>
      <c r="M70" s="280"/>
      <c r="N70" s="280"/>
      <c r="O70" s="234" t="e">
        <f t="shared" si="0"/>
        <v>#DIV/0!</v>
      </c>
      <c r="P70" s="234" t="e">
        <f t="shared" si="1"/>
        <v>#DIV/0!</v>
      </c>
      <c r="Q70" s="61"/>
    </row>
    <row r="71" spans="1:16" s="291" customFormat="1" ht="90.75" customHeight="1" hidden="1">
      <c r="A71" s="163" t="s">
        <v>20</v>
      </c>
      <c r="B71" s="163" t="s">
        <v>7</v>
      </c>
      <c r="C71" s="163" t="s">
        <v>13</v>
      </c>
      <c r="D71" s="163" t="s">
        <v>57</v>
      </c>
      <c r="E71" s="188" t="s">
        <v>194</v>
      </c>
      <c r="F71" s="188" t="s">
        <v>161</v>
      </c>
      <c r="G71" s="277" t="s">
        <v>50</v>
      </c>
      <c r="H71" s="277" t="s">
        <v>53</v>
      </c>
      <c r="I71" s="277" t="s">
        <v>13</v>
      </c>
      <c r="J71" s="278" t="s">
        <v>72</v>
      </c>
      <c r="K71" s="279" t="s">
        <v>81</v>
      </c>
      <c r="L71" s="280">
        <v>0</v>
      </c>
      <c r="M71" s="280"/>
      <c r="N71" s="280"/>
      <c r="O71" s="234" t="e">
        <f t="shared" si="0"/>
        <v>#DIV/0!</v>
      </c>
      <c r="P71" s="234" t="e">
        <f t="shared" si="1"/>
        <v>#DIV/0!</v>
      </c>
    </row>
    <row r="72" spans="1:16" s="291" customFormat="1" ht="49.5" customHeight="1">
      <c r="A72" s="273" t="s">
        <v>20</v>
      </c>
      <c r="B72" s="273" t="s">
        <v>7</v>
      </c>
      <c r="C72" s="273" t="s">
        <v>67</v>
      </c>
      <c r="D72" s="273"/>
      <c r="E72" s="274" t="s">
        <v>440</v>
      </c>
      <c r="F72" s="274" t="s">
        <v>161</v>
      </c>
      <c r="G72" s="292" t="s">
        <v>50</v>
      </c>
      <c r="H72" s="292" t="s">
        <v>53</v>
      </c>
      <c r="I72" s="292" t="s">
        <v>13</v>
      </c>
      <c r="J72" s="180" t="s">
        <v>397</v>
      </c>
      <c r="K72" s="294" t="s">
        <v>376</v>
      </c>
      <c r="L72" s="295">
        <v>100</v>
      </c>
      <c r="M72" s="295">
        <v>8267.5</v>
      </c>
      <c r="N72" s="295">
        <v>0</v>
      </c>
      <c r="O72" s="234">
        <f t="shared" si="0"/>
        <v>0</v>
      </c>
      <c r="P72" s="234">
        <f t="shared" si="1"/>
        <v>0</v>
      </c>
    </row>
    <row r="73" spans="1:17" s="60" customFormat="1" ht="32.25" customHeight="1">
      <c r="A73" s="518" t="s">
        <v>20</v>
      </c>
      <c r="B73" s="518" t="s">
        <v>55</v>
      </c>
      <c r="C73" s="518"/>
      <c r="D73" s="518"/>
      <c r="E73" s="555" t="s">
        <v>195</v>
      </c>
      <c r="F73" s="139" t="s">
        <v>30</v>
      </c>
      <c r="G73" s="140"/>
      <c r="H73" s="140"/>
      <c r="I73" s="140"/>
      <c r="J73" s="140"/>
      <c r="K73" s="141"/>
      <c r="L73" s="172">
        <f>SUM(L74:L75)</f>
        <v>124957.2</v>
      </c>
      <c r="M73" s="172">
        <f>SUM(M74:M75)</f>
        <v>128490.4</v>
      </c>
      <c r="N73" s="172">
        <f>SUM(N74:N75)</f>
        <v>75230.5</v>
      </c>
      <c r="O73" s="234">
        <f t="shared" si="0"/>
        <v>60.20501419686101</v>
      </c>
      <c r="P73" s="234">
        <f t="shared" si="1"/>
        <v>58.54951031361097</v>
      </c>
      <c r="Q73" s="176"/>
    </row>
    <row r="74" spans="1:17" s="60" customFormat="1" ht="26.25" customHeight="1">
      <c r="A74" s="561"/>
      <c r="B74" s="561"/>
      <c r="C74" s="561"/>
      <c r="D74" s="561"/>
      <c r="E74" s="562"/>
      <c r="F74" s="142" t="s">
        <v>161</v>
      </c>
      <c r="G74" s="143" t="s">
        <v>50</v>
      </c>
      <c r="H74" s="143"/>
      <c r="I74" s="143"/>
      <c r="J74" s="143"/>
      <c r="K74" s="144"/>
      <c r="L74" s="173">
        <f>L76+L90+L91+L93</f>
        <v>84016.3</v>
      </c>
      <c r="M74" s="173">
        <f>M76+M90+M91+M93</f>
        <v>86505.6</v>
      </c>
      <c r="N74" s="173">
        <f>N76+N90+N91+N93</f>
        <v>47442.3</v>
      </c>
      <c r="O74" s="234">
        <f aca="true" t="shared" si="2" ref="O74:O136">N74/L74*100</f>
        <v>56.46797109608492</v>
      </c>
      <c r="P74" s="234">
        <f t="shared" si="1"/>
        <v>54.843039063366994</v>
      </c>
      <c r="Q74" s="61"/>
    </row>
    <row r="75" spans="1:17" s="60" customFormat="1" ht="51" customHeight="1">
      <c r="A75" s="519"/>
      <c r="B75" s="519"/>
      <c r="C75" s="519"/>
      <c r="D75" s="519"/>
      <c r="E75" s="556"/>
      <c r="F75" s="142" t="s">
        <v>316</v>
      </c>
      <c r="G75" s="143" t="s">
        <v>52</v>
      </c>
      <c r="H75" s="143"/>
      <c r="I75" s="143"/>
      <c r="J75" s="143"/>
      <c r="K75" s="144"/>
      <c r="L75" s="173">
        <f>L77+L94</f>
        <v>40940.899999999994</v>
      </c>
      <c r="M75" s="173">
        <f>M78+M84+M94+M95</f>
        <v>41984.799999999996</v>
      </c>
      <c r="N75" s="173">
        <f>N78+N84+N94</f>
        <v>27788.2</v>
      </c>
      <c r="O75" s="234">
        <f t="shared" si="2"/>
        <v>67.87393535559796</v>
      </c>
      <c r="P75" s="234">
        <f aca="true" t="shared" si="3" ref="P75:P138">N75/M75*100</f>
        <v>66.18633410186544</v>
      </c>
      <c r="Q75" s="61"/>
    </row>
    <row r="76" spans="1:17" s="171" customFormat="1" ht="44.25" customHeight="1">
      <c r="A76" s="504" t="s">
        <v>20</v>
      </c>
      <c r="B76" s="504" t="s">
        <v>55</v>
      </c>
      <c r="C76" s="504" t="s">
        <v>20</v>
      </c>
      <c r="D76" s="504"/>
      <c r="E76" s="500" t="s">
        <v>74</v>
      </c>
      <c r="F76" s="147" t="s">
        <v>161</v>
      </c>
      <c r="G76" s="146" t="s">
        <v>50</v>
      </c>
      <c r="H76" s="146" t="s">
        <v>53</v>
      </c>
      <c r="I76" s="146" t="s">
        <v>73</v>
      </c>
      <c r="J76" s="146"/>
      <c r="K76" s="187"/>
      <c r="L76" s="169">
        <f>L79+L80+L81+L82+L83+L85+L86+L88+L89</f>
        <v>68195.7</v>
      </c>
      <c r="M76" s="169">
        <f>M79+M80+M81+M82+M83+M85+M86+M88+M89</f>
        <v>70685</v>
      </c>
      <c r="N76" s="169">
        <f>N79+N80+N81+N82+N83+N85+N86+N88+N89</f>
        <v>43675.5</v>
      </c>
      <c r="O76" s="234">
        <f t="shared" si="2"/>
        <v>64.04436056818832</v>
      </c>
      <c r="P76" s="234">
        <f t="shared" si="3"/>
        <v>61.788922685152436</v>
      </c>
      <c r="Q76" s="170"/>
    </row>
    <row r="77" spans="1:17" s="171" customFormat="1" ht="70.5" customHeight="1">
      <c r="A77" s="506"/>
      <c r="B77" s="506"/>
      <c r="C77" s="506"/>
      <c r="D77" s="506"/>
      <c r="E77" s="501"/>
      <c r="F77" s="147" t="s">
        <v>316</v>
      </c>
      <c r="G77" s="146" t="s">
        <v>52</v>
      </c>
      <c r="H77" s="146" t="s">
        <v>53</v>
      </c>
      <c r="I77" s="146" t="s">
        <v>73</v>
      </c>
      <c r="J77" s="146"/>
      <c r="K77" s="187"/>
      <c r="L77" s="169">
        <f>L78+L84+L87</f>
        <v>40940.899999999994</v>
      </c>
      <c r="M77" s="169">
        <f>M78+M84+M87</f>
        <v>41984.799999999996</v>
      </c>
      <c r="N77" s="169">
        <f>N78+N84+N87</f>
        <v>27788.2</v>
      </c>
      <c r="O77" s="234">
        <f t="shared" si="2"/>
        <v>67.87393535559796</v>
      </c>
      <c r="P77" s="234">
        <f t="shared" si="3"/>
        <v>66.18633410186544</v>
      </c>
      <c r="Q77" s="170"/>
    </row>
    <row r="78" spans="1:17" s="60" customFormat="1" ht="46.5" customHeight="1">
      <c r="A78" s="563" t="s">
        <v>20</v>
      </c>
      <c r="B78" s="563" t="s">
        <v>55</v>
      </c>
      <c r="C78" s="563" t="s">
        <v>20</v>
      </c>
      <c r="D78" s="563" t="s">
        <v>8</v>
      </c>
      <c r="E78" s="520" t="s">
        <v>196</v>
      </c>
      <c r="F78" s="133" t="s">
        <v>316</v>
      </c>
      <c r="G78" s="152" t="s">
        <v>52</v>
      </c>
      <c r="H78" s="152" t="s">
        <v>53</v>
      </c>
      <c r="I78" s="152" t="s">
        <v>73</v>
      </c>
      <c r="J78" s="177" t="s">
        <v>222</v>
      </c>
      <c r="K78" s="155" t="s">
        <v>75</v>
      </c>
      <c r="L78" s="164">
        <v>40482.2</v>
      </c>
      <c r="M78" s="164">
        <v>41526.1</v>
      </c>
      <c r="N78" s="164">
        <v>27628</v>
      </c>
      <c r="O78" s="234">
        <f t="shared" si="2"/>
        <v>68.24727905103973</v>
      </c>
      <c r="P78" s="234">
        <f t="shared" si="3"/>
        <v>66.5316511784155</v>
      </c>
      <c r="Q78" s="61"/>
    </row>
    <row r="79" spans="1:17" s="60" customFormat="1" ht="29.25" customHeight="1">
      <c r="A79" s="564"/>
      <c r="B79" s="564"/>
      <c r="C79" s="564"/>
      <c r="D79" s="564"/>
      <c r="E79" s="521"/>
      <c r="F79" s="487" t="s">
        <v>163</v>
      </c>
      <c r="G79" s="152" t="s">
        <v>50</v>
      </c>
      <c r="H79" s="152" t="s">
        <v>53</v>
      </c>
      <c r="I79" s="152" t="s">
        <v>73</v>
      </c>
      <c r="J79" s="177" t="s">
        <v>197</v>
      </c>
      <c r="K79" s="155" t="s">
        <v>94</v>
      </c>
      <c r="L79" s="164">
        <v>67494.5</v>
      </c>
      <c r="M79" s="164">
        <v>68237.9</v>
      </c>
      <c r="N79" s="164">
        <v>42587.9</v>
      </c>
      <c r="O79" s="234">
        <f t="shared" si="2"/>
        <v>63.098326530309876</v>
      </c>
      <c r="P79" s="234">
        <f t="shared" si="3"/>
        <v>62.41091827269011</v>
      </c>
      <c r="Q79" s="61"/>
    </row>
    <row r="80" spans="1:17" s="60" customFormat="1" ht="29.25" customHeight="1" hidden="1">
      <c r="A80" s="564"/>
      <c r="B80" s="564"/>
      <c r="C80" s="564"/>
      <c r="D80" s="564"/>
      <c r="E80" s="521"/>
      <c r="F80" s="503"/>
      <c r="G80" s="152" t="s">
        <v>50</v>
      </c>
      <c r="H80" s="152" t="s">
        <v>53</v>
      </c>
      <c r="I80" s="152" t="s">
        <v>73</v>
      </c>
      <c r="J80" s="177" t="s">
        <v>197</v>
      </c>
      <c r="K80" s="155" t="s">
        <v>75</v>
      </c>
      <c r="L80" s="164">
        <v>0</v>
      </c>
      <c r="M80" s="164">
        <v>0</v>
      </c>
      <c r="N80" s="164">
        <v>0</v>
      </c>
      <c r="O80" s="234" t="e">
        <f t="shared" si="2"/>
        <v>#DIV/0!</v>
      </c>
      <c r="P80" s="234" t="e">
        <f t="shared" si="3"/>
        <v>#DIV/0!</v>
      </c>
      <c r="Q80" s="61"/>
    </row>
    <row r="81" spans="1:17" s="60" customFormat="1" ht="29.25" customHeight="1" hidden="1">
      <c r="A81" s="564"/>
      <c r="B81" s="564"/>
      <c r="C81" s="564"/>
      <c r="D81" s="564"/>
      <c r="E81" s="521"/>
      <c r="F81" s="503"/>
      <c r="G81" s="152" t="s">
        <v>50</v>
      </c>
      <c r="H81" s="152" t="s">
        <v>53</v>
      </c>
      <c r="I81" s="152" t="s">
        <v>73</v>
      </c>
      <c r="J81" s="177" t="s">
        <v>197</v>
      </c>
      <c r="K81" s="155" t="s">
        <v>75</v>
      </c>
      <c r="L81" s="164">
        <v>0</v>
      </c>
      <c r="M81" s="164">
        <v>0</v>
      </c>
      <c r="N81" s="164">
        <v>0</v>
      </c>
      <c r="O81" s="234" t="e">
        <f t="shared" si="2"/>
        <v>#DIV/0!</v>
      </c>
      <c r="P81" s="234" t="e">
        <f t="shared" si="3"/>
        <v>#DIV/0!</v>
      </c>
      <c r="Q81" s="61"/>
    </row>
    <row r="82" spans="1:17" s="60" customFormat="1" ht="32.25" customHeight="1" hidden="1">
      <c r="A82" s="565"/>
      <c r="B82" s="565"/>
      <c r="C82" s="565"/>
      <c r="D82" s="565"/>
      <c r="E82" s="523"/>
      <c r="F82" s="488"/>
      <c r="G82" s="152" t="s">
        <v>50</v>
      </c>
      <c r="H82" s="152" t="s">
        <v>53</v>
      </c>
      <c r="I82" s="152" t="s">
        <v>73</v>
      </c>
      <c r="J82" s="177" t="s">
        <v>221</v>
      </c>
      <c r="K82" s="155" t="s">
        <v>61</v>
      </c>
      <c r="L82" s="164">
        <v>0</v>
      </c>
      <c r="M82" s="164"/>
      <c r="N82" s="164"/>
      <c r="O82" s="234" t="e">
        <f t="shared" si="2"/>
        <v>#DIV/0!</v>
      </c>
      <c r="P82" s="234" t="e">
        <f t="shared" si="3"/>
        <v>#DIV/0!</v>
      </c>
      <c r="Q82" s="176"/>
    </row>
    <row r="83" spans="1:17" s="60" customFormat="1" ht="117.75" customHeight="1" hidden="1">
      <c r="A83" s="177" t="s">
        <v>20</v>
      </c>
      <c r="B83" s="152" t="s">
        <v>55</v>
      </c>
      <c r="C83" s="152" t="s">
        <v>20</v>
      </c>
      <c r="D83" s="152" t="s">
        <v>55</v>
      </c>
      <c r="E83" s="188" t="s">
        <v>227</v>
      </c>
      <c r="F83" s="133" t="s">
        <v>161</v>
      </c>
      <c r="G83" s="152" t="s">
        <v>50</v>
      </c>
      <c r="H83" s="152" t="s">
        <v>53</v>
      </c>
      <c r="I83" s="152" t="s">
        <v>67</v>
      </c>
      <c r="J83" s="177" t="s">
        <v>228</v>
      </c>
      <c r="K83" s="155" t="s">
        <v>94</v>
      </c>
      <c r="L83" s="164">
        <v>0</v>
      </c>
      <c r="M83" s="164">
        <v>0</v>
      </c>
      <c r="N83" s="164">
        <v>0</v>
      </c>
      <c r="O83" s="234" t="e">
        <f t="shared" si="2"/>
        <v>#DIV/0!</v>
      </c>
      <c r="P83" s="234" t="e">
        <f t="shared" si="3"/>
        <v>#DIV/0!</v>
      </c>
      <c r="Q83" s="61"/>
    </row>
    <row r="84" spans="1:17" s="60" customFormat="1" ht="51.75" customHeight="1">
      <c r="A84" s="495" t="s">
        <v>20</v>
      </c>
      <c r="B84" s="495" t="s">
        <v>55</v>
      </c>
      <c r="C84" s="495" t="s">
        <v>20</v>
      </c>
      <c r="D84" s="495" t="s">
        <v>66</v>
      </c>
      <c r="E84" s="497" t="s">
        <v>429</v>
      </c>
      <c r="F84" s="133" t="s">
        <v>316</v>
      </c>
      <c r="G84" s="152" t="s">
        <v>52</v>
      </c>
      <c r="H84" s="152" t="s">
        <v>53</v>
      </c>
      <c r="I84" s="152" t="s">
        <v>73</v>
      </c>
      <c r="J84" s="177" t="s">
        <v>441</v>
      </c>
      <c r="K84" s="178" t="s">
        <v>75</v>
      </c>
      <c r="L84" s="164">
        <v>458.7</v>
      </c>
      <c r="M84" s="164">
        <f>116.6+342.1</f>
        <v>458.70000000000005</v>
      </c>
      <c r="N84" s="164">
        <v>160.2</v>
      </c>
      <c r="O84" s="234">
        <f t="shared" si="2"/>
        <v>34.92478744277305</v>
      </c>
      <c r="P84" s="234">
        <f t="shared" si="3"/>
        <v>34.924787442773045</v>
      </c>
      <c r="Q84" s="64"/>
    </row>
    <row r="85" spans="1:17" s="60" customFormat="1" ht="51.75" customHeight="1">
      <c r="A85" s="509"/>
      <c r="B85" s="509"/>
      <c r="C85" s="509"/>
      <c r="D85" s="509"/>
      <c r="E85" s="507"/>
      <c r="F85" s="133" t="s">
        <v>161</v>
      </c>
      <c r="G85" s="152" t="s">
        <v>50</v>
      </c>
      <c r="H85" s="152" t="s">
        <v>53</v>
      </c>
      <c r="I85" s="152" t="s">
        <v>73</v>
      </c>
      <c r="J85" s="177" t="s">
        <v>317</v>
      </c>
      <c r="K85" s="178" t="s">
        <v>94</v>
      </c>
      <c r="L85" s="164">
        <v>401.2</v>
      </c>
      <c r="M85" s="164">
        <v>401.2</v>
      </c>
      <c r="N85" s="164">
        <v>194.2</v>
      </c>
      <c r="O85" s="234">
        <f t="shared" si="2"/>
        <v>48.40478564307079</v>
      </c>
      <c r="P85" s="234">
        <f t="shared" si="3"/>
        <v>48.40478564307079</v>
      </c>
      <c r="Q85" s="64"/>
    </row>
    <row r="86" spans="1:17" s="60" customFormat="1" ht="32.25" customHeight="1">
      <c r="A86" s="510"/>
      <c r="B86" s="510"/>
      <c r="C86" s="510"/>
      <c r="D86" s="510"/>
      <c r="E86" s="508"/>
      <c r="F86" s="133" t="s">
        <v>161</v>
      </c>
      <c r="G86" s="152" t="s">
        <v>50</v>
      </c>
      <c r="H86" s="152" t="s">
        <v>53</v>
      </c>
      <c r="I86" s="152" t="s">
        <v>73</v>
      </c>
      <c r="J86" s="177" t="s">
        <v>442</v>
      </c>
      <c r="K86" s="178" t="s">
        <v>54</v>
      </c>
      <c r="L86" s="164">
        <v>0</v>
      </c>
      <c r="M86" s="164">
        <v>266.1</v>
      </c>
      <c r="N86" s="164">
        <v>105.7</v>
      </c>
      <c r="O86" s="234">
        <v>0</v>
      </c>
      <c r="P86" s="234">
        <f t="shared" si="3"/>
        <v>39.72190905674558</v>
      </c>
      <c r="Q86" s="64"/>
    </row>
    <row r="87" spans="1:17" s="60" customFormat="1" ht="32.25" customHeight="1" hidden="1">
      <c r="A87" s="495" t="s">
        <v>20</v>
      </c>
      <c r="B87" s="495" t="s">
        <v>55</v>
      </c>
      <c r="C87" s="495" t="s">
        <v>20</v>
      </c>
      <c r="D87" s="495" t="s">
        <v>404</v>
      </c>
      <c r="E87" s="497" t="s">
        <v>430</v>
      </c>
      <c r="F87" s="133" t="s">
        <v>316</v>
      </c>
      <c r="G87" s="152" t="s">
        <v>52</v>
      </c>
      <c r="H87" s="152" t="s">
        <v>53</v>
      </c>
      <c r="I87" s="152" t="s">
        <v>73</v>
      </c>
      <c r="J87" s="177" t="s">
        <v>378</v>
      </c>
      <c r="K87" s="178" t="s">
        <v>54</v>
      </c>
      <c r="L87" s="164">
        <v>0</v>
      </c>
      <c r="M87" s="164"/>
      <c r="N87" s="164"/>
      <c r="O87" s="234" t="e">
        <f t="shared" si="2"/>
        <v>#DIV/0!</v>
      </c>
      <c r="P87" s="234" t="e">
        <f t="shared" si="3"/>
        <v>#DIV/0!</v>
      </c>
      <c r="Q87" s="64"/>
    </row>
    <row r="88" spans="1:17" s="60" customFormat="1" ht="96" customHeight="1">
      <c r="A88" s="496"/>
      <c r="B88" s="496"/>
      <c r="C88" s="496"/>
      <c r="D88" s="496"/>
      <c r="E88" s="498"/>
      <c r="F88" s="133" t="s">
        <v>161</v>
      </c>
      <c r="G88" s="152" t="s">
        <v>50</v>
      </c>
      <c r="H88" s="152" t="s">
        <v>53</v>
      </c>
      <c r="I88" s="152" t="s">
        <v>73</v>
      </c>
      <c r="J88" s="177" t="s">
        <v>398</v>
      </c>
      <c r="K88" s="178" t="s">
        <v>61</v>
      </c>
      <c r="L88" s="164">
        <v>300</v>
      </c>
      <c r="M88" s="164">
        <v>300</v>
      </c>
      <c r="N88" s="164">
        <v>253.9</v>
      </c>
      <c r="O88" s="234">
        <f t="shared" si="2"/>
        <v>84.63333333333334</v>
      </c>
      <c r="P88" s="234">
        <f t="shared" si="3"/>
        <v>84.63333333333334</v>
      </c>
      <c r="Q88" s="64"/>
    </row>
    <row r="89" spans="1:17" s="60" customFormat="1" ht="89.25" customHeight="1">
      <c r="A89" s="340" t="s">
        <v>20</v>
      </c>
      <c r="B89" s="340" t="s">
        <v>55</v>
      </c>
      <c r="C89" s="340" t="s">
        <v>20</v>
      </c>
      <c r="D89" s="340" t="s">
        <v>59</v>
      </c>
      <c r="E89" s="339" t="s">
        <v>423</v>
      </c>
      <c r="F89" s="133" t="s">
        <v>161</v>
      </c>
      <c r="G89" s="152" t="s">
        <v>50</v>
      </c>
      <c r="H89" s="152" t="s">
        <v>53</v>
      </c>
      <c r="I89" s="152" t="s">
        <v>73</v>
      </c>
      <c r="J89" s="177" t="s">
        <v>431</v>
      </c>
      <c r="K89" s="178" t="s">
        <v>61</v>
      </c>
      <c r="L89" s="164">
        <v>0</v>
      </c>
      <c r="M89" s="164">
        <v>1479.8</v>
      </c>
      <c r="N89" s="164">
        <v>533.8</v>
      </c>
      <c r="O89" s="234">
        <v>0</v>
      </c>
      <c r="P89" s="234">
        <f t="shared" si="3"/>
        <v>36.07244222192188</v>
      </c>
      <c r="Q89" s="64"/>
    </row>
    <row r="90" spans="1:17" s="171" customFormat="1" ht="69" customHeight="1">
      <c r="A90" s="146" t="s">
        <v>20</v>
      </c>
      <c r="B90" s="146" t="s">
        <v>55</v>
      </c>
      <c r="C90" s="189" t="s">
        <v>13</v>
      </c>
      <c r="D90" s="146" t="s">
        <v>55</v>
      </c>
      <c r="E90" s="148" t="s">
        <v>76</v>
      </c>
      <c r="F90" s="147" t="s">
        <v>161</v>
      </c>
      <c r="G90" s="146" t="s">
        <v>50</v>
      </c>
      <c r="H90" s="146" t="s">
        <v>53</v>
      </c>
      <c r="I90" s="146" t="s">
        <v>73</v>
      </c>
      <c r="J90" s="167" t="s">
        <v>77</v>
      </c>
      <c r="K90" s="187" t="s">
        <v>61</v>
      </c>
      <c r="L90" s="169">
        <v>15820.6</v>
      </c>
      <c r="M90" s="169">
        <v>15820.6</v>
      </c>
      <c r="N90" s="169">
        <v>3766.8</v>
      </c>
      <c r="O90" s="234">
        <f t="shared" si="2"/>
        <v>23.80946361073537</v>
      </c>
      <c r="P90" s="234">
        <f t="shared" si="3"/>
        <v>23.80946361073537</v>
      </c>
      <c r="Q90" s="170"/>
    </row>
    <row r="91" spans="1:17" s="171" customFormat="1" ht="51" customHeight="1" hidden="1">
      <c r="A91" s="504" t="s">
        <v>20</v>
      </c>
      <c r="B91" s="504" t="s">
        <v>55</v>
      </c>
      <c r="C91" s="504" t="s">
        <v>73</v>
      </c>
      <c r="D91" s="504"/>
      <c r="E91" s="491" t="s">
        <v>432</v>
      </c>
      <c r="F91" s="500" t="s">
        <v>161</v>
      </c>
      <c r="G91" s="146" t="s">
        <v>50</v>
      </c>
      <c r="H91" s="146" t="s">
        <v>53</v>
      </c>
      <c r="I91" s="146" t="s">
        <v>73</v>
      </c>
      <c r="J91" s="167" t="s">
        <v>318</v>
      </c>
      <c r="K91" s="187" t="s">
        <v>61</v>
      </c>
      <c r="L91" s="169">
        <v>0</v>
      </c>
      <c r="M91" s="169"/>
      <c r="N91" s="169"/>
      <c r="O91" s="234" t="e">
        <f t="shared" si="2"/>
        <v>#DIV/0!</v>
      </c>
      <c r="P91" s="234" t="e">
        <f t="shared" si="3"/>
        <v>#DIV/0!</v>
      </c>
      <c r="Q91" s="170"/>
    </row>
    <row r="92" spans="1:17" s="171" customFormat="1" ht="51" customHeight="1" hidden="1">
      <c r="A92" s="505"/>
      <c r="B92" s="505"/>
      <c r="C92" s="505"/>
      <c r="D92" s="505"/>
      <c r="E92" s="566"/>
      <c r="F92" s="585"/>
      <c r="G92" s="146" t="s">
        <v>50</v>
      </c>
      <c r="H92" s="146" t="s">
        <v>53</v>
      </c>
      <c r="I92" s="146" t="s">
        <v>73</v>
      </c>
      <c r="J92" s="167" t="s">
        <v>380</v>
      </c>
      <c r="K92" s="187" t="s">
        <v>381</v>
      </c>
      <c r="L92" s="169">
        <v>0</v>
      </c>
      <c r="M92" s="169">
        <v>0</v>
      </c>
      <c r="N92" s="169">
        <v>0</v>
      </c>
      <c r="O92" s="234" t="e">
        <f t="shared" si="2"/>
        <v>#DIV/0!</v>
      </c>
      <c r="P92" s="234" t="e">
        <f t="shared" si="3"/>
        <v>#DIV/0!</v>
      </c>
      <c r="Q92" s="170"/>
    </row>
    <row r="93" spans="1:17" s="171" customFormat="1" ht="46.5" customHeight="1" hidden="1">
      <c r="A93" s="506"/>
      <c r="B93" s="506"/>
      <c r="C93" s="506"/>
      <c r="D93" s="506"/>
      <c r="E93" s="492"/>
      <c r="F93" s="501"/>
      <c r="G93" s="146" t="s">
        <v>50</v>
      </c>
      <c r="H93" s="146" t="s">
        <v>53</v>
      </c>
      <c r="I93" s="146" t="s">
        <v>73</v>
      </c>
      <c r="J93" s="167" t="s">
        <v>398</v>
      </c>
      <c r="K93" s="187" t="s">
        <v>94</v>
      </c>
      <c r="L93" s="169">
        <v>0</v>
      </c>
      <c r="M93" s="169">
        <v>0</v>
      </c>
      <c r="N93" s="169">
        <v>0</v>
      </c>
      <c r="O93" s="234" t="e">
        <f t="shared" si="2"/>
        <v>#DIV/0!</v>
      </c>
      <c r="P93" s="234" t="e">
        <f t="shared" si="3"/>
        <v>#DIV/0!</v>
      </c>
      <c r="Q93" s="170"/>
    </row>
    <row r="94" spans="1:17" s="171" customFormat="1" ht="35.25" customHeight="1" hidden="1">
      <c r="A94" s="504" t="s">
        <v>20</v>
      </c>
      <c r="B94" s="504" t="s">
        <v>55</v>
      </c>
      <c r="C94" s="504" t="s">
        <v>67</v>
      </c>
      <c r="D94" s="504"/>
      <c r="E94" s="511" t="s">
        <v>223</v>
      </c>
      <c r="F94" s="586" t="s">
        <v>224</v>
      </c>
      <c r="G94" s="146" t="s">
        <v>52</v>
      </c>
      <c r="H94" s="146" t="s">
        <v>53</v>
      </c>
      <c r="I94" s="146" t="s">
        <v>73</v>
      </c>
      <c r="J94" s="167" t="s">
        <v>225</v>
      </c>
      <c r="K94" s="287"/>
      <c r="L94" s="169">
        <v>0</v>
      </c>
      <c r="M94" s="169">
        <v>0</v>
      </c>
      <c r="N94" s="169">
        <v>0</v>
      </c>
      <c r="O94" s="234" t="e">
        <f t="shared" si="2"/>
        <v>#DIV/0!</v>
      </c>
      <c r="P94" s="234" t="e">
        <f t="shared" si="3"/>
        <v>#DIV/0!</v>
      </c>
      <c r="Q94" s="170"/>
    </row>
    <row r="95" spans="1:17" s="171" customFormat="1" ht="35.25" customHeight="1" hidden="1">
      <c r="A95" s="505"/>
      <c r="B95" s="505"/>
      <c r="C95" s="505"/>
      <c r="D95" s="505"/>
      <c r="E95" s="512"/>
      <c r="F95" s="587"/>
      <c r="G95" s="146" t="s">
        <v>50</v>
      </c>
      <c r="H95" s="146" t="s">
        <v>53</v>
      </c>
      <c r="I95" s="146" t="s">
        <v>73</v>
      </c>
      <c r="J95" s="167" t="s">
        <v>378</v>
      </c>
      <c r="K95" s="288" t="s">
        <v>75</v>
      </c>
      <c r="L95" s="169"/>
      <c r="M95" s="169">
        <v>0</v>
      </c>
      <c r="N95" s="169">
        <v>0</v>
      </c>
      <c r="O95" s="234" t="e">
        <f t="shared" si="2"/>
        <v>#DIV/0!</v>
      </c>
      <c r="P95" s="234" t="e">
        <f t="shared" si="3"/>
        <v>#DIV/0!</v>
      </c>
      <c r="Q95" s="170"/>
    </row>
    <row r="96" spans="1:17" s="171" customFormat="1" ht="35.25" customHeight="1" hidden="1">
      <c r="A96" s="505"/>
      <c r="B96" s="505"/>
      <c r="C96" s="505"/>
      <c r="D96" s="505"/>
      <c r="E96" s="512"/>
      <c r="F96" s="587"/>
      <c r="G96" s="146" t="s">
        <v>52</v>
      </c>
      <c r="H96" s="146" t="s">
        <v>53</v>
      </c>
      <c r="I96" s="146" t="s">
        <v>73</v>
      </c>
      <c r="J96" s="167" t="s">
        <v>320</v>
      </c>
      <c r="K96" s="288" t="s">
        <v>319</v>
      </c>
      <c r="L96" s="169">
        <v>0</v>
      </c>
      <c r="M96" s="169">
        <v>0</v>
      </c>
      <c r="N96" s="169">
        <v>0</v>
      </c>
      <c r="O96" s="234" t="e">
        <f t="shared" si="2"/>
        <v>#DIV/0!</v>
      </c>
      <c r="P96" s="234" t="e">
        <f t="shared" si="3"/>
        <v>#DIV/0!</v>
      </c>
      <c r="Q96" s="170"/>
    </row>
    <row r="97" spans="1:17" s="171" customFormat="1" ht="29.25" customHeight="1" hidden="1">
      <c r="A97" s="506"/>
      <c r="B97" s="506"/>
      <c r="C97" s="506"/>
      <c r="D97" s="506"/>
      <c r="E97" s="513"/>
      <c r="F97" s="588"/>
      <c r="G97" s="146" t="s">
        <v>52</v>
      </c>
      <c r="H97" s="146" t="s">
        <v>53</v>
      </c>
      <c r="I97" s="146" t="s">
        <v>73</v>
      </c>
      <c r="J97" s="167" t="s">
        <v>321</v>
      </c>
      <c r="K97" s="289"/>
      <c r="L97" s="169">
        <v>0</v>
      </c>
      <c r="M97" s="169">
        <v>0</v>
      </c>
      <c r="N97" s="169">
        <v>0</v>
      </c>
      <c r="O97" s="234" t="e">
        <f t="shared" si="2"/>
        <v>#DIV/0!</v>
      </c>
      <c r="P97" s="234" t="e">
        <f t="shared" si="3"/>
        <v>#DIV/0!</v>
      </c>
      <c r="Q97" s="170"/>
    </row>
    <row r="98" spans="1:17" s="60" customFormat="1" ht="27.75" customHeight="1">
      <c r="A98" s="518" t="s">
        <v>20</v>
      </c>
      <c r="B98" s="518" t="s">
        <v>57</v>
      </c>
      <c r="C98" s="518"/>
      <c r="D98" s="518"/>
      <c r="E98" s="555" t="s">
        <v>108</v>
      </c>
      <c r="F98" s="139" t="s">
        <v>30</v>
      </c>
      <c r="G98" s="140"/>
      <c r="H98" s="140"/>
      <c r="I98" s="140"/>
      <c r="J98" s="140"/>
      <c r="K98" s="141"/>
      <c r="L98" s="172">
        <f>L99</f>
        <v>27979.7</v>
      </c>
      <c r="M98" s="172">
        <f>M99</f>
        <v>45706.5</v>
      </c>
      <c r="N98" s="172">
        <f>N99</f>
        <v>15488.900000000001</v>
      </c>
      <c r="O98" s="234">
        <f t="shared" si="2"/>
        <v>55.35763428485653</v>
      </c>
      <c r="P98" s="234">
        <f t="shared" si="3"/>
        <v>33.88774025576231</v>
      </c>
      <c r="Q98" s="61"/>
    </row>
    <row r="99" spans="1:17" s="60" customFormat="1" ht="48.75" customHeight="1">
      <c r="A99" s="519"/>
      <c r="B99" s="519"/>
      <c r="C99" s="519"/>
      <c r="D99" s="519"/>
      <c r="E99" s="556"/>
      <c r="F99" s="142" t="s">
        <v>161</v>
      </c>
      <c r="G99" s="143" t="s">
        <v>50</v>
      </c>
      <c r="H99" s="143"/>
      <c r="I99" s="143"/>
      <c r="J99" s="143"/>
      <c r="K99" s="144"/>
      <c r="L99" s="173">
        <f>L100+L102+L101</f>
        <v>27979.7</v>
      </c>
      <c r="M99" s="173">
        <f>M100+M102+M101</f>
        <v>45706.5</v>
      </c>
      <c r="N99" s="173">
        <f>N100+N102+N101</f>
        <v>15488.900000000001</v>
      </c>
      <c r="O99" s="234">
        <f t="shared" si="2"/>
        <v>55.35763428485653</v>
      </c>
      <c r="P99" s="234">
        <f t="shared" si="3"/>
        <v>33.88774025576231</v>
      </c>
      <c r="Q99" s="61"/>
    </row>
    <row r="100" spans="1:17" s="60" customFormat="1" ht="141.75" customHeight="1">
      <c r="A100" s="489" t="s">
        <v>20</v>
      </c>
      <c r="B100" s="489" t="s">
        <v>57</v>
      </c>
      <c r="C100" s="489" t="s">
        <v>20</v>
      </c>
      <c r="D100" s="489"/>
      <c r="E100" s="514" t="s">
        <v>433</v>
      </c>
      <c r="F100" s="487" t="s">
        <v>161</v>
      </c>
      <c r="G100" s="152" t="s">
        <v>50</v>
      </c>
      <c r="H100" s="152" t="s">
        <v>53</v>
      </c>
      <c r="I100" s="152" t="s">
        <v>63</v>
      </c>
      <c r="J100" s="177" t="s">
        <v>198</v>
      </c>
      <c r="K100" s="155" t="s">
        <v>399</v>
      </c>
      <c r="L100" s="164">
        <v>3944.6</v>
      </c>
      <c r="M100" s="164">
        <v>3924.9</v>
      </c>
      <c r="N100" s="164">
        <v>2317.8</v>
      </c>
      <c r="O100" s="234">
        <f t="shared" si="2"/>
        <v>58.758809511737574</v>
      </c>
      <c r="P100" s="234">
        <f t="shared" si="3"/>
        <v>59.053733853091806</v>
      </c>
      <c r="Q100" s="61"/>
    </row>
    <row r="101" spans="1:17" s="60" customFormat="1" ht="47.25" customHeight="1" hidden="1">
      <c r="A101" s="490"/>
      <c r="B101" s="490"/>
      <c r="C101" s="490"/>
      <c r="D101" s="490"/>
      <c r="E101" s="515"/>
      <c r="F101" s="488"/>
      <c r="G101" s="152" t="s">
        <v>50</v>
      </c>
      <c r="H101" s="152" t="s">
        <v>53</v>
      </c>
      <c r="I101" s="152" t="s">
        <v>63</v>
      </c>
      <c r="J101" s="177" t="s">
        <v>198</v>
      </c>
      <c r="K101" s="155" t="s">
        <v>376</v>
      </c>
      <c r="L101" s="164">
        <v>0</v>
      </c>
      <c r="M101" s="164">
        <v>0</v>
      </c>
      <c r="N101" s="164">
        <v>0</v>
      </c>
      <c r="O101" s="234" t="e">
        <f t="shared" si="2"/>
        <v>#DIV/0!</v>
      </c>
      <c r="P101" s="234" t="e">
        <f t="shared" si="3"/>
        <v>#DIV/0!</v>
      </c>
      <c r="Q101" s="61"/>
    </row>
    <row r="102" spans="1:17" s="171" customFormat="1" ht="69.75" customHeight="1">
      <c r="A102" s="146" t="s">
        <v>20</v>
      </c>
      <c r="B102" s="146" t="s">
        <v>57</v>
      </c>
      <c r="C102" s="146" t="s">
        <v>13</v>
      </c>
      <c r="D102" s="146"/>
      <c r="E102" s="147" t="s">
        <v>80</v>
      </c>
      <c r="F102" s="147" t="s">
        <v>161</v>
      </c>
      <c r="G102" s="146" t="s">
        <v>50</v>
      </c>
      <c r="H102" s="146" t="s">
        <v>53</v>
      </c>
      <c r="I102" s="146" t="s">
        <v>63</v>
      </c>
      <c r="J102" s="190"/>
      <c r="K102" s="191"/>
      <c r="L102" s="169">
        <f>L103+L107+L105+L104</f>
        <v>24035.100000000002</v>
      </c>
      <c r="M102" s="169">
        <f>M103+M107+M105+M104+M106</f>
        <v>41781.6</v>
      </c>
      <c r="N102" s="169">
        <f>N103+N107+N105+N104+N106</f>
        <v>13171.1</v>
      </c>
      <c r="O102" s="234">
        <f t="shared" si="2"/>
        <v>54.79943915357123</v>
      </c>
      <c r="P102" s="234">
        <f t="shared" si="3"/>
        <v>31.523685067110886</v>
      </c>
      <c r="Q102" s="170"/>
    </row>
    <row r="103" spans="1:17" s="60" customFormat="1" ht="65.25" customHeight="1">
      <c r="A103" s="489" t="s">
        <v>20</v>
      </c>
      <c r="B103" s="489" t="s">
        <v>57</v>
      </c>
      <c r="C103" s="489" t="s">
        <v>13</v>
      </c>
      <c r="D103" s="489" t="s">
        <v>8</v>
      </c>
      <c r="E103" s="520" t="s">
        <v>412</v>
      </c>
      <c r="F103" s="487" t="s">
        <v>161</v>
      </c>
      <c r="G103" s="489" t="s">
        <v>50</v>
      </c>
      <c r="H103" s="489" t="s">
        <v>53</v>
      </c>
      <c r="I103" s="489" t="s">
        <v>63</v>
      </c>
      <c r="J103" s="177" t="s">
        <v>199</v>
      </c>
      <c r="K103" s="155" t="s">
        <v>443</v>
      </c>
      <c r="L103" s="164">
        <f>24022.4-4625.5-10</f>
        <v>19386.9</v>
      </c>
      <c r="M103" s="164">
        <v>23622.2</v>
      </c>
      <c r="N103" s="164">
        <v>9988.8</v>
      </c>
      <c r="O103" s="234">
        <f t="shared" si="2"/>
        <v>51.52345140275133</v>
      </c>
      <c r="P103" s="234">
        <f t="shared" si="3"/>
        <v>42.28564655281895</v>
      </c>
      <c r="Q103" s="61"/>
    </row>
    <row r="104" spans="1:17" s="60" customFormat="1" ht="39.75" customHeight="1">
      <c r="A104" s="499"/>
      <c r="B104" s="499"/>
      <c r="C104" s="499"/>
      <c r="D104" s="499"/>
      <c r="E104" s="521"/>
      <c r="F104" s="503"/>
      <c r="G104" s="499"/>
      <c r="H104" s="499"/>
      <c r="I104" s="499"/>
      <c r="J104" s="177" t="s">
        <v>199</v>
      </c>
      <c r="K104" s="155" t="s">
        <v>81</v>
      </c>
      <c r="L104" s="164">
        <v>10</v>
      </c>
      <c r="M104" s="164">
        <v>10</v>
      </c>
      <c r="N104" s="164">
        <v>8.7</v>
      </c>
      <c r="O104" s="234">
        <f t="shared" si="2"/>
        <v>86.99999999999999</v>
      </c>
      <c r="P104" s="234">
        <f t="shared" si="3"/>
        <v>86.99999999999999</v>
      </c>
      <c r="Q104" s="61"/>
    </row>
    <row r="105" spans="1:17" s="60" customFormat="1" ht="38.25" customHeight="1">
      <c r="A105" s="499"/>
      <c r="B105" s="499"/>
      <c r="C105" s="499"/>
      <c r="D105" s="499"/>
      <c r="E105" s="521"/>
      <c r="F105" s="503"/>
      <c r="G105" s="490"/>
      <c r="H105" s="490"/>
      <c r="I105" s="490"/>
      <c r="J105" s="177" t="s">
        <v>199</v>
      </c>
      <c r="K105" s="155" t="s">
        <v>54</v>
      </c>
      <c r="L105" s="164">
        <v>4625.5</v>
      </c>
      <c r="M105" s="164">
        <v>4693.3</v>
      </c>
      <c r="N105" s="164">
        <v>3165.1</v>
      </c>
      <c r="O105" s="234">
        <f t="shared" si="2"/>
        <v>68.42719705977733</v>
      </c>
      <c r="P105" s="234">
        <f t="shared" si="3"/>
        <v>67.43868919523575</v>
      </c>
      <c r="Q105" s="61"/>
    </row>
    <row r="106" spans="1:17" s="60" customFormat="1" ht="38.25" customHeight="1">
      <c r="A106" s="494"/>
      <c r="B106" s="494"/>
      <c r="C106" s="494"/>
      <c r="D106" s="494"/>
      <c r="E106" s="522"/>
      <c r="F106" s="522"/>
      <c r="G106" s="165" t="s">
        <v>50</v>
      </c>
      <c r="H106" s="165" t="s">
        <v>53</v>
      </c>
      <c r="I106" s="165" t="s">
        <v>63</v>
      </c>
      <c r="J106" s="177" t="s">
        <v>444</v>
      </c>
      <c r="K106" s="155" t="s">
        <v>376</v>
      </c>
      <c r="L106" s="164">
        <v>0</v>
      </c>
      <c r="M106" s="164">
        <v>13443.4</v>
      </c>
      <c r="N106" s="164">
        <v>0</v>
      </c>
      <c r="O106" s="234">
        <v>0</v>
      </c>
      <c r="P106" s="234">
        <f t="shared" si="3"/>
        <v>0</v>
      </c>
      <c r="Q106" s="61"/>
    </row>
    <row r="107" spans="1:16" s="291" customFormat="1" ht="52.5" customHeight="1">
      <c r="A107" s="296" t="s">
        <v>20</v>
      </c>
      <c r="B107" s="296" t="s">
        <v>57</v>
      </c>
      <c r="C107" s="296" t="s">
        <v>13</v>
      </c>
      <c r="D107" s="296" t="s">
        <v>7</v>
      </c>
      <c r="E107" s="275" t="s">
        <v>429</v>
      </c>
      <c r="F107" s="275" t="s">
        <v>161</v>
      </c>
      <c r="G107" s="163" t="s">
        <v>50</v>
      </c>
      <c r="H107" s="163" t="s">
        <v>53</v>
      </c>
      <c r="I107" s="163" t="s">
        <v>63</v>
      </c>
      <c r="J107" s="160" t="s">
        <v>200</v>
      </c>
      <c r="K107" s="154" t="s">
        <v>81</v>
      </c>
      <c r="L107" s="164">
        <v>12.7</v>
      </c>
      <c r="M107" s="164">
        <v>12.7</v>
      </c>
      <c r="N107" s="164">
        <v>8.5</v>
      </c>
      <c r="O107" s="234">
        <f t="shared" si="2"/>
        <v>66.92913385826772</v>
      </c>
      <c r="P107" s="234">
        <f t="shared" si="3"/>
        <v>66.92913385826772</v>
      </c>
    </row>
    <row r="108" spans="1:17" s="60" customFormat="1" ht="30" customHeight="1">
      <c r="A108" s="518" t="s">
        <v>20</v>
      </c>
      <c r="B108" s="518" t="s">
        <v>62</v>
      </c>
      <c r="C108" s="518"/>
      <c r="D108" s="518"/>
      <c r="E108" s="516" t="s">
        <v>109</v>
      </c>
      <c r="F108" s="139" t="s">
        <v>30</v>
      </c>
      <c r="G108" s="143"/>
      <c r="H108" s="143"/>
      <c r="I108" s="143"/>
      <c r="J108" s="192"/>
      <c r="K108" s="193"/>
      <c r="L108" s="172">
        <f aca="true" t="shared" si="4" ref="L108:N109">L109</f>
        <v>70372.90000000001</v>
      </c>
      <c r="M108" s="172">
        <f t="shared" si="4"/>
        <v>73412.6</v>
      </c>
      <c r="N108" s="172">
        <f t="shared" si="4"/>
        <v>32151.499999999996</v>
      </c>
      <c r="O108" s="234">
        <f t="shared" si="2"/>
        <v>45.68733134487849</v>
      </c>
      <c r="P108" s="234">
        <f t="shared" si="3"/>
        <v>43.79561546655478</v>
      </c>
      <c r="Q108" s="61"/>
    </row>
    <row r="109" spans="1:17" s="60" customFormat="1" ht="30.75" customHeight="1">
      <c r="A109" s="519"/>
      <c r="B109" s="519"/>
      <c r="C109" s="519"/>
      <c r="D109" s="519"/>
      <c r="E109" s="517"/>
      <c r="F109" s="142" t="s">
        <v>161</v>
      </c>
      <c r="G109" s="143" t="s">
        <v>50</v>
      </c>
      <c r="H109" s="143"/>
      <c r="I109" s="143"/>
      <c r="J109" s="143"/>
      <c r="K109" s="193"/>
      <c r="L109" s="194">
        <f t="shared" si="4"/>
        <v>70372.90000000001</v>
      </c>
      <c r="M109" s="194">
        <f t="shared" si="4"/>
        <v>73412.6</v>
      </c>
      <c r="N109" s="194">
        <f t="shared" si="4"/>
        <v>32151.499999999996</v>
      </c>
      <c r="O109" s="234">
        <f t="shared" si="2"/>
        <v>45.68733134487849</v>
      </c>
      <c r="P109" s="234">
        <f t="shared" si="3"/>
        <v>43.79561546655478</v>
      </c>
      <c r="Q109" s="195"/>
    </row>
    <row r="110" spans="1:17" s="171" customFormat="1" ht="99.75" customHeight="1">
      <c r="A110" s="146" t="s">
        <v>20</v>
      </c>
      <c r="B110" s="146" t="s">
        <v>62</v>
      </c>
      <c r="C110" s="146" t="s">
        <v>20</v>
      </c>
      <c r="D110" s="146"/>
      <c r="E110" s="147" t="s">
        <v>82</v>
      </c>
      <c r="F110" s="147" t="s">
        <v>161</v>
      </c>
      <c r="G110" s="146" t="s">
        <v>50</v>
      </c>
      <c r="H110" s="146" t="s">
        <v>53</v>
      </c>
      <c r="I110" s="146" t="s">
        <v>13</v>
      </c>
      <c r="J110" s="146"/>
      <c r="K110" s="168"/>
      <c r="L110" s="345">
        <f>L111+L112+L114+L115+L116+L113+L117</f>
        <v>70372.90000000001</v>
      </c>
      <c r="M110" s="345">
        <f>M111+M112+M114+M115+M116+M113+M117</f>
        <v>73412.6</v>
      </c>
      <c r="N110" s="345">
        <f>N111+N112+N114+N115+N116+N113+N117</f>
        <v>32151.499999999996</v>
      </c>
      <c r="O110" s="234">
        <f t="shared" si="2"/>
        <v>45.68733134487849</v>
      </c>
      <c r="P110" s="234">
        <f t="shared" si="3"/>
        <v>43.79561546655478</v>
      </c>
      <c r="Q110" s="196"/>
    </row>
    <row r="111" spans="1:16" s="291" customFormat="1" ht="93.75" customHeight="1">
      <c r="A111" s="524" t="s">
        <v>20</v>
      </c>
      <c r="B111" s="527">
        <v>5</v>
      </c>
      <c r="C111" s="524" t="s">
        <v>20</v>
      </c>
      <c r="D111" s="573">
        <v>1</v>
      </c>
      <c r="E111" s="520" t="s">
        <v>322</v>
      </c>
      <c r="F111" s="520" t="s">
        <v>161</v>
      </c>
      <c r="G111" s="281" t="s">
        <v>50</v>
      </c>
      <c r="H111" s="281" t="s">
        <v>53</v>
      </c>
      <c r="I111" s="281" t="s">
        <v>13</v>
      </c>
      <c r="J111" s="160" t="s">
        <v>201</v>
      </c>
      <c r="K111" s="154" t="s">
        <v>54</v>
      </c>
      <c r="L111" s="164">
        <v>34.4</v>
      </c>
      <c r="M111" s="164">
        <v>34.4</v>
      </c>
      <c r="N111" s="164">
        <v>10.1</v>
      </c>
      <c r="O111" s="234">
        <f t="shared" si="2"/>
        <v>29.360465116279073</v>
      </c>
      <c r="P111" s="234">
        <f t="shared" si="3"/>
        <v>29.360465116279073</v>
      </c>
    </row>
    <row r="112" spans="1:16" s="291" customFormat="1" ht="104.25" customHeight="1">
      <c r="A112" s="526"/>
      <c r="B112" s="528"/>
      <c r="C112" s="526"/>
      <c r="D112" s="574"/>
      <c r="E112" s="523"/>
      <c r="F112" s="523"/>
      <c r="G112" s="281" t="s">
        <v>50</v>
      </c>
      <c r="H112" s="281" t="s">
        <v>53</v>
      </c>
      <c r="I112" s="281" t="s">
        <v>13</v>
      </c>
      <c r="J112" s="160" t="s">
        <v>202</v>
      </c>
      <c r="K112" s="154" t="s">
        <v>54</v>
      </c>
      <c r="L112" s="164">
        <v>2633.9</v>
      </c>
      <c r="M112" s="164">
        <v>2633.9</v>
      </c>
      <c r="N112" s="164">
        <v>1335.4</v>
      </c>
      <c r="O112" s="234">
        <f t="shared" si="2"/>
        <v>50.7004821747219</v>
      </c>
      <c r="P112" s="234">
        <f t="shared" si="3"/>
        <v>50.7004821747219</v>
      </c>
    </row>
    <row r="113" spans="1:19" s="283" customFormat="1" ht="104.25" customHeight="1">
      <c r="A113" s="152" t="s">
        <v>20</v>
      </c>
      <c r="B113" s="272">
        <v>5</v>
      </c>
      <c r="C113" s="152" t="s">
        <v>20</v>
      </c>
      <c r="D113" s="207">
        <v>2</v>
      </c>
      <c r="E113" s="133" t="s">
        <v>374</v>
      </c>
      <c r="F113" s="211" t="s">
        <v>434</v>
      </c>
      <c r="G113" s="197" t="s">
        <v>50</v>
      </c>
      <c r="H113" s="197" t="s">
        <v>53</v>
      </c>
      <c r="I113" s="197" t="s">
        <v>13</v>
      </c>
      <c r="J113" s="177" t="s">
        <v>110</v>
      </c>
      <c r="K113" s="177" t="s">
        <v>54</v>
      </c>
      <c r="L113" s="164">
        <v>7870.3</v>
      </c>
      <c r="M113" s="164">
        <v>7870.3</v>
      </c>
      <c r="N113" s="164">
        <v>2457.6</v>
      </c>
      <c r="O113" s="234">
        <f t="shared" si="2"/>
        <v>31.226255670050694</v>
      </c>
      <c r="P113" s="234">
        <f t="shared" si="3"/>
        <v>31.226255670050694</v>
      </c>
      <c r="Q113" s="284"/>
      <c r="R113" s="284"/>
      <c r="S113" s="282"/>
    </row>
    <row r="114" spans="1:17" s="291" customFormat="1" ht="40.5" customHeight="1" hidden="1">
      <c r="A114" s="524" t="s">
        <v>20</v>
      </c>
      <c r="B114" s="524">
        <v>5</v>
      </c>
      <c r="C114" s="524" t="s">
        <v>20</v>
      </c>
      <c r="D114" s="524">
        <v>5</v>
      </c>
      <c r="E114" s="520" t="s">
        <v>334</v>
      </c>
      <c r="F114" s="520" t="s">
        <v>161</v>
      </c>
      <c r="G114" s="281" t="s">
        <v>50</v>
      </c>
      <c r="H114" s="281" t="s">
        <v>53</v>
      </c>
      <c r="I114" s="281" t="s">
        <v>13</v>
      </c>
      <c r="J114" s="160" t="s">
        <v>323</v>
      </c>
      <c r="K114" s="154" t="s">
        <v>54</v>
      </c>
      <c r="L114" s="164">
        <v>0</v>
      </c>
      <c r="M114" s="164">
        <v>0</v>
      </c>
      <c r="N114" s="164">
        <v>0</v>
      </c>
      <c r="O114" s="234" t="e">
        <f t="shared" si="2"/>
        <v>#DIV/0!</v>
      </c>
      <c r="P114" s="234" t="e">
        <f t="shared" si="3"/>
        <v>#DIV/0!</v>
      </c>
      <c r="Q114" s="201"/>
    </row>
    <row r="115" spans="1:17" s="291" customFormat="1" ht="40.5" customHeight="1">
      <c r="A115" s="525"/>
      <c r="B115" s="525"/>
      <c r="C115" s="525"/>
      <c r="D115" s="525"/>
      <c r="E115" s="521"/>
      <c r="F115" s="521"/>
      <c r="G115" s="281" t="s">
        <v>50</v>
      </c>
      <c r="H115" s="281" t="s">
        <v>53</v>
      </c>
      <c r="I115" s="281" t="s">
        <v>13</v>
      </c>
      <c r="J115" s="160" t="s">
        <v>324</v>
      </c>
      <c r="K115" s="154" t="s">
        <v>54</v>
      </c>
      <c r="L115" s="164">
        <v>59834.3</v>
      </c>
      <c r="M115" s="164">
        <v>59826.2</v>
      </c>
      <c r="N115" s="164">
        <v>25300.6</v>
      </c>
      <c r="O115" s="234">
        <f t="shared" si="2"/>
        <v>42.28444220121234</v>
      </c>
      <c r="P115" s="234">
        <f t="shared" si="3"/>
        <v>42.290167184277124</v>
      </c>
      <c r="Q115" s="201"/>
    </row>
    <row r="116" spans="1:17" s="291" customFormat="1" ht="36.75" customHeight="1">
      <c r="A116" s="525"/>
      <c r="B116" s="525"/>
      <c r="C116" s="525"/>
      <c r="D116" s="525"/>
      <c r="E116" s="521"/>
      <c r="F116" s="523"/>
      <c r="G116" s="281" t="s">
        <v>50</v>
      </c>
      <c r="H116" s="281" t="s">
        <v>53</v>
      </c>
      <c r="I116" s="281" t="s">
        <v>13</v>
      </c>
      <c r="J116" s="160" t="s">
        <v>325</v>
      </c>
      <c r="K116" s="154" t="s">
        <v>54</v>
      </c>
      <c r="L116" s="164">
        <v>0</v>
      </c>
      <c r="M116" s="164">
        <v>3047.8</v>
      </c>
      <c r="N116" s="164">
        <v>3047.8</v>
      </c>
      <c r="O116" s="234">
        <v>0</v>
      </c>
      <c r="P116" s="234">
        <f t="shared" si="3"/>
        <v>100</v>
      </c>
      <c r="Q116" s="201"/>
    </row>
    <row r="117" spans="1:17" s="291" customFormat="1" ht="36.75" customHeight="1" hidden="1">
      <c r="A117" s="526"/>
      <c r="B117" s="526"/>
      <c r="C117" s="526"/>
      <c r="D117" s="526"/>
      <c r="E117" s="523"/>
      <c r="F117" s="290"/>
      <c r="G117" s="281" t="s">
        <v>50</v>
      </c>
      <c r="H117" s="281" t="s">
        <v>53</v>
      </c>
      <c r="I117" s="281" t="s">
        <v>13</v>
      </c>
      <c r="J117" s="160" t="s">
        <v>377</v>
      </c>
      <c r="K117" s="154" t="s">
        <v>54</v>
      </c>
      <c r="L117" s="164">
        <v>0</v>
      </c>
      <c r="M117" s="164">
        <v>0</v>
      </c>
      <c r="N117" s="164">
        <v>0</v>
      </c>
      <c r="O117" s="234" t="e">
        <f t="shared" si="2"/>
        <v>#DIV/0!</v>
      </c>
      <c r="P117" s="234" t="e">
        <f t="shared" si="3"/>
        <v>#DIV/0!</v>
      </c>
      <c r="Q117" s="201"/>
    </row>
    <row r="118" spans="1:16" s="201" customFormat="1" ht="45.75" customHeight="1">
      <c r="A118" s="567" t="s">
        <v>20</v>
      </c>
      <c r="B118" s="567" t="s">
        <v>64</v>
      </c>
      <c r="C118" s="567"/>
      <c r="D118" s="567"/>
      <c r="E118" s="570" t="s">
        <v>125</v>
      </c>
      <c r="F118" s="139" t="s">
        <v>30</v>
      </c>
      <c r="G118" s="198"/>
      <c r="H118" s="140"/>
      <c r="I118" s="140"/>
      <c r="J118" s="198"/>
      <c r="K118" s="199"/>
      <c r="L118" s="349">
        <f>L119+L120</f>
        <v>16888.100000000002</v>
      </c>
      <c r="M118" s="200">
        <f>M119+M120</f>
        <v>17636.399999999998</v>
      </c>
      <c r="N118" s="200">
        <f>N119+N120</f>
        <v>5079.900000000001</v>
      </c>
      <c r="O118" s="234">
        <f t="shared" si="2"/>
        <v>30.079760304593172</v>
      </c>
      <c r="P118" s="234">
        <f t="shared" si="3"/>
        <v>28.80349731237668</v>
      </c>
    </row>
    <row r="119" spans="1:17" s="67" customFormat="1" ht="29.25" customHeight="1">
      <c r="A119" s="568"/>
      <c r="B119" s="568">
        <v>6</v>
      </c>
      <c r="C119" s="568"/>
      <c r="D119" s="568"/>
      <c r="E119" s="571"/>
      <c r="F119" s="142" t="s">
        <v>161</v>
      </c>
      <c r="G119" s="198">
        <v>941</v>
      </c>
      <c r="H119" s="140"/>
      <c r="I119" s="140"/>
      <c r="J119" s="198"/>
      <c r="K119" s="199"/>
      <c r="L119" s="350">
        <f>L121+L129+L130+L131+L132+L133+L134+L139+L140+L141</f>
        <v>16808.100000000002</v>
      </c>
      <c r="M119" s="202">
        <f>M121+M129+M130+M131+M132+M133+M134+M139+M140+M141+M123</f>
        <v>16811.199999999997</v>
      </c>
      <c r="N119" s="202">
        <f>N121+N129+N130+N131+N132+N133+N134+N139+N140+N141+N123</f>
        <v>4876.500000000001</v>
      </c>
      <c r="O119" s="234">
        <f t="shared" si="2"/>
        <v>29.01279740125297</v>
      </c>
      <c r="P119" s="234">
        <f t="shared" si="3"/>
        <v>29.007447416008386</v>
      </c>
      <c r="Q119" s="65"/>
    </row>
    <row r="120" spans="1:17" s="67" customFormat="1" ht="54" customHeight="1">
      <c r="A120" s="569"/>
      <c r="B120" s="569"/>
      <c r="C120" s="569"/>
      <c r="D120" s="569"/>
      <c r="E120" s="572"/>
      <c r="F120" s="142" t="s">
        <v>316</v>
      </c>
      <c r="G120" s="198">
        <v>938</v>
      </c>
      <c r="H120" s="140"/>
      <c r="I120" s="140"/>
      <c r="J120" s="198"/>
      <c r="K120" s="199"/>
      <c r="L120" s="350">
        <f>L135+L138+L142+L136+L143+L137</f>
        <v>80</v>
      </c>
      <c r="M120" s="202">
        <f>M135+M138+M142+M136+M143+M137</f>
        <v>825.1999999999999</v>
      </c>
      <c r="N120" s="202">
        <f>N135+N138+N142+N136+N143+N137</f>
        <v>203.4</v>
      </c>
      <c r="O120" s="234">
        <f t="shared" si="2"/>
        <v>254.25</v>
      </c>
      <c r="P120" s="234">
        <f t="shared" si="3"/>
        <v>24.64857004362579</v>
      </c>
      <c r="Q120" s="65"/>
    </row>
    <row r="121" spans="1:17" s="60" customFormat="1" ht="72" customHeight="1">
      <c r="A121" s="203" t="s">
        <v>20</v>
      </c>
      <c r="B121" s="204">
        <v>6</v>
      </c>
      <c r="C121" s="205" t="s">
        <v>20</v>
      </c>
      <c r="D121" s="204"/>
      <c r="E121" s="206" t="s">
        <v>83</v>
      </c>
      <c r="F121" s="133" t="s">
        <v>161</v>
      </c>
      <c r="G121" s="204">
        <v>941</v>
      </c>
      <c r="H121" s="152" t="s">
        <v>53</v>
      </c>
      <c r="I121" s="152" t="s">
        <v>53</v>
      </c>
      <c r="J121" s="204"/>
      <c r="K121" s="207"/>
      <c r="L121" s="208">
        <f>L122+L124+L125+L126+L127+L128</f>
        <v>3692.5</v>
      </c>
      <c r="M121" s="208">
        <f>M122+M124+M125+M126+M127+M128</f>
        <v>7555.4</v>
      </c>
      <c r="N121" s="208">
        <f>N122+N124+N125+N126+N127+N128</f>
        <v>4721</v>
      </c>
      <c r="O121" s="234">
        <f t="shared" si="2"/>
        <v>127.85375761679079</v>
      </c>
      <c r="P121" s="234">
        <f t="shared" si="3"/>
        <v>62.48510998755857</v>
      </c>
      <c r="Q121" s="65"/>
    </row>
    <row r="122" spans="1:17" s="60" customFormat="1" ht="29.25" customHeight="1">
      <c r="A122" s="533" t="s">
        <v>20</v>
      </c>
      <c r="B122" s="531">
        <v>6</v>
      </c>
      <c r="C122" s="489" t="s">
        <v>20</v>
      </c>
      <c r="D122" s="531">
        <v>1</v>
      </c>
      <c r="E122" s="529" t="s">
        <v>83</v>
      </c>
      <c r="F122" s="487" t="s">
        <v>161</v>
      </c>
      <c r="G122" s="204">
        <v>941</v>
      </c>
      <c r="H122" s="203" t="s">
        <v>53</v>
      </c>
      <c r="I122" s="203" t="s">
        <v>53</v>
      </c>
      <c r="J122" s="209" t="s">
        <v>84</v>
      </c>
      <c r="K122" s="207">
        <v>621</v>
      </c>
      <c r="L122" s="346">
        <v>3574.2</v>
      </c>
      <c r="M122" s="208">
        <v>3930</v>
      </c>
      <c r="N122" s="208">
        <v>2577.1</v>
      </c>
      <c r="O122" s="234">
        <f t="shared" si="2"/>
        <v>72.10284818980472</v>
      </c>
      <c r="P122" s="234">
        <f t="shared" si="3"/>
        <v>65.57506361323155</v>
      </c>
      <c r="Q122" s="210"/>
    </row>
    <row r="123" spans="1:17" s="60" customFormat="1" ht="29.25" customHeight="1" hidden="1">
      <c r="A123" s="578"/>
      <c r="B123" s="579"/>
      <c r="C123" s="499"/>
      <c r="D123" s="579"/>
      <c r="E123" s="575"/>
      <c r="F123" s="503"/>
      <c r="G123" s="286">
        <v>941</v>
      </c>
      <c r="H123" s="285" t="s">
        <v>53</v>
      </c>
      <c r="I123" s="285" t="s">
        <v>53</v>
      </c>
      <c r="J123" s="209" t="s">
        <v>379</v>
      </c>
      <c r="K123" s="207">
        <v>621</v>
      </c>
      <c r="L123" s="346">
        <v>0</v>
      </c>
      <c r="M123" s="208">
        <v>0</v>
      </c>
      <c r="N123" s="208">
        <v>0</v>
      </c>
      <c r="O123" s="234" t="e">
        <f t="shared" si="2"/>
        <v>#DIV/0!</v>
      </c>
      <c r="P123" s="234" t="e">
        <f t="shared" si="3"/>
        <v>#DIV/0!</v>
      </c>
      <c r="Q123" s="210"/>
    </row>
    <row r="124" spans="1:17" s="60" customFormat="1" ht="33" customHeight="1" hidden="1">
      <c r="A124" s="578"/>
      <c r="B124" s="579"/>
      <c r="C124" s="499"/>
      <c r="D124" s="579"/>
      <c r="E124" s="575"/>
      <c r="F124" s="503"/>
      <c r="G124" s="204">
        <v>941</v>
      </c>
      <c r="H124" s="203" t="s">
        <v>53</v>
      </c>
      <c r="I124" s="203" t="s">
        <v>53</v>
      </c>
      <c r="J124" s="209" t="s">
        <v>326</v>
      </c>
      <c r="K124" s="207">
        <v>622</v>
      </c>
      <c r="L124" s="346">
        <v>0</v>
      </c>
      <c r="M124" s="208">
        <v>0</v>
      </c>
      <c r="N124" s="208"/>
      <c r="O124" s="234" t="e">
        <f t="shared" si="2"/>
        <v>#DIV/0!</v>
      </c>
      <c r="P124" s="234" t="e">
        <f t="shared" si="3"/>
        <v>#DIV/0!</v>
      </c>
      <c r="Q124" s="210"/>
    </row>
    <row r="125" spans="1:17" s="60" customFormat="1" ht="31.5" customHeight="1" hidden="1">
      <c r="A125" s="534"/>
      <c r="B125" s="532"/>
      <c r="C125" s="490"/>
      <c r="D125" s="532"/>
      <c r="E125" s="530"/>
      <c r="F125" s="488"/>
      <c r="G125" s="204">
        <v>941</v>
      </c>
      <c r="H125" s="203" t="s">
        <v>53</v>
      </c>
      <c r="I125" s="203" t="s">
        <v>53</v>
      </c>
      <c r="J125" s="209" t="s">
        <v>85</v>
      </c>
      <c r="K125" s="207">
        <v>620</v>
      </c>
      <c r="L125" s="346">
        <v>0</v>
      </c>
      <c r="M125" s="208">
        <v>0</v>
      </c>
      <c r="N125" s="208">
        <v>0</v>
      </c>
      <c r="O125" s="234" t="e">
        <f t="shared" si="2"/>
        <v>#DIV/0!</v>
      </c>
      <c r="P125" s="234" t="e">
        <f t="shared" si="3"/>
        <v>#DIV/0!</v>
      </c>
      <c r="Q125" s="210"/>
    </row>
    <row r="126" spans="1:17" s="60" customFormat="1" ht="48.75" customHeight="1">
      <c r="A126" s="203" t="s">
        <v>20</v>
      </c>
      <c r="B126" s="204">
        <v>6</v>
      </c>
      <c r="C126" s="152" t="s">
        <v>20</v>
      </c>
      <c r="D126" s="204">
        <v>2</v>
      </c>
      <c r="E126" s="211" t="s">
        <v>435</v>
      </c>
      <c r="F126" s="133" t="s">
        <v>161</v>
      </c>
      <c r="G126" s="204">
        <v>941</v>
      </c>
      <c r="H126" s="203" t="s">
        <v>53</v>
      </c>
      <c r="I126" s="203" t="s">
        <v>53</v>
      </c>
      <c r="J126" s="209" t="s">
        <v>327</v>
      </c>
      <c r="K126" s="207">
        <v>620</v>
      </c>
      <c r="L126" s="346">
        <v>90</v>
      </c>
      <c r="M126" s="208">
        <v>90</v>
      </c>
      <c r="N126" s="208">
        <v>45</v>
      </c>
      <c r="O126" s="234">
        <f t="shared" si="2"/>
        <v>50</v>
      </c>
      <c r="P126" s="234">
        <f t="shared" si="3"/>
        <v>50</v>
      </c>
      <c r="Q126" s="210"/>
    </row>
    <row r="127" spans="1:17" s="60" customFormat="1" ht="32.25" customHeight="1">
      <c r="A127" s="533" t="s">
        <v>20</v>
      </c>
      <c r="B127" s="531">
        <v>6</v>
      </c>
      <c r="C127" s="489" t="s">
        <v>20</v>
      </c>
      <c r="D127" s="531">
        <v>3</v>
      </c>
      <c r="E127" s="576" t="s">
        <v>86</v>
      </c>
      <c r="F127" s="487" t="s">
        <v>161</v>
      </c>
      <c r="G127" s="212">
        <v>941</v>
      </c>
      <c r="H127" s="213" t="s">
        <v>53</v>
      </c>
      <c r="I127" s="213" t="s">
        <v>53</v>
      </c>
      <c r="J127" s="214" t="s">
        <v>87</v>
      </c>
      <c r="K127" s="215">
        <v>620</v>
      </c>
      <c r="L127" s="347">
        <v>0</v>
      </c>
      <c r="M127" s="216">
        <v>3500</v>
      </c>
      <c r="N127" s="216">
        <v>2077.9</v>
      </c>
      <c r="O127" s="234">
        <v>0</v>
      </c>
      <c r="P127" s="234">
        <f t="shared" si="3"/>
        <v>59.36857142857143</v>
      </c>
      <c r="Q127" s="210"/>
    </row>
    <row r="128" spans="1:17" s="60" customFormat="1" ht="51" customHeight="1">
      <c r="A128" s="534"/>
      <c r="B128" s="532"/>
      <c r="C128" s="490"/>
      <c r="D128" s="532"/>
      <c r="E128" s="577"/>
      <c r="F128" s="488"/>
      <c r="G128" s="204">
        <v>941</v>
      </c>
      <c r="H128" s="203" t="s">
        <v>53</v>
      </c>
      <c r="I128" s="203" t="s">
        <v>53</v>
      </c>
      <c r="J128" s="209" t="s">
        <v>88</v>
      </c>
      <c r="K128" s="217">
        <v>620</v>
      </c>
      <c r="L128" s="346">
        <v>28.3</v>
      </c>
      <c r="M128" s="208">
        <v>35.4</v>
      </c>
      <c r="N128" s="208">
        <v>21</v>
      </c>
      <c r="O128" s="234">
        <f t="shared" si="2"/>
        <v>74.20494699646642</v>
      </c>
      <c r="P128" s="234">
        <f t="shared" si="3"/>
        <v>59.32203389830508</v>
      </c>
      <c r="Q128" s="210"/>
    </row>
    <row r="129" spans="1:17" s="60" customFormat="1" ht="24.75" customHeight="1">
      <c r="A129" s="533" t="s">
        <v>20</v>
      </c>
      <c r="B129" s="531">
        <v>6</v>
      </c>
      <c r="C129" s="489" t="s">
        <v>13</v>
      </c>
      <c r="D129" s="531"/>
      <c r="E129" s="529" t="s">
        <v>89</v>
      </c>
      <c r="F129" s="487" t="s">
        <v>161</v>
      </c>
      <c r="G129" s="218">
        <v>941</v>
      </c>
      <c r="H129" s="219" t="s">
        <v>53</v>
      </c>
      <c r="I129" s="219" t="s">
        <v>53</v>
      </c>
      <c r="J129" s="214" t="s">
        <v>90</v>
      </c>
      <c r="K129" s="215">
        <v>320</v>
      </c>
      <c r="L129" s="347">
        <v>4500</v>
      </c>
      <c r="M129" s="216">
        <v>2273.4</v>
      </c>
      <c r="N129" s="216">
        <v>6.3</v>
      </c>
      <c r="O129" s="234">
        <f t="shared" si="2"/>
        <v>0.13999999999999999</v>
      </c>
      <c r="P129" s="234">
        <f t="shared" si="3"/>
        <v>0.2771179730799683</v>
      </c>
      <c r="Q129" s="210"/>
    </row>
    <row r="130" spans="1:37" s="60" customFormat="1" ht="66" customHeight="1">
      <c r="A130" s="534"/>
      <c r="B130" s="532"/>
      <c r="C130" s="490"/>
      <c r="D130" s="532"/>
      <c r="E130" s="530"/>
      <c r="F130" s="488"/>
      <c r="G130" s="204">
        <v>941</v>
      </c>
      <c r="H130" s="203" t="s">
        <v>53</v>
      </c>
      <c r="I130" s="203" t="s">
        <v>53</v>
      </c>
      <c r="J130" s="203" t="s">
        <v>91</v>
      </c>
      <c r="K130" s="207" t="s">
        <v>383</v>
      </c>
      <c r="L130" s="346">
        <v>55</v>
      </c>
      <c r="M130" s="208">
        <v>50</v>
      </c>
      <c r="N130" s="208">
        <v>1.1</v>
      </c>
      <c r="O130" s="234">
        <f t="shared" si="2"/>
        <v>2</v>
      </c>
      <c r="P130" s="234">
        <f t="shared" si="3"/>
        <v>2.2</v>
      </c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  <c r="AJ130" s="220"/>
      <c r="AK130" s="220"/>
    </row>
    <row r="131" spans="1:17" s="60" customFormat="1" ht="39.75" customHeight="1">
      <c r="A131" s="535" t="s">
        <v>20</v>
      </c>
      <c r="B131" s="535">
        <v>6</v>
      </c>
      <c r="C131" s="535" t="s">
        <v>73</v>
      </c>
      <c r="D131" s="535"/>
      <c r="E131" s="537" t="s">
        <v>92</v>
      </c>
      <c r="F131" s="487" t="s">
        <v>328</v>
      </c>
      <c r="G131" s="221">
        <v>941</v>
      </c>
      <c r="H131" s="222" t="s">
        <v>53</v>
      </c>
      <c r="I131" s="222" t="s">
        <v>53</v>
      </c>
      <c r="J131" s="223" t="s">
        <v>93</v>
      </c>
      <c r="K131" s="217" t="s">
        <v>94</v>
      </c>
      <c r="L131" s="346">
        <v>8468.7</v>
      </c>
      <c r="M131" s="208">
        <v>6300</v>
      </c>
      <c r="N131" s="208">
        <v>0</v>
      </c>
      <c r="O131" s="234">
        <f t="shared" si="2"/>
        <v>0</v>
      </c>
      <c r="P131" s="234">
        <f t="shared" si="3"/>
        <v>0</v>
      </c>
      <c r="Q131" s="61"/>
    </row>
    <row r="132" spans="1:17" s="60" customFormat="1" ht="47.25" customHeight="1">
      <c r="A132" s="540"/>
      <c r="B132" s="540"/>
      <c r="C132" s="540"/>
      <c r="D132" s="540"/>
      <c r="E132" s="538"/>
      <c r="F132" s="503"/>
      <c r="G132" s="221">
        <v>941</v>
      </c>
      <c r="H132" s="222" t="s">
        <v>53</v>
      </c>
      <c r="I132" s="222" t="s">
        <v>53</v>
      </c>
      <c r="J132" s="223" t="s">
        <v>95</v>
      </c>
      <c r="K132" s="217" t="s">
        <v>375</v>
      </c>
      <c r="L132" s="347">
        <v>81.9</v>
      </c>
      <c r="M132" s="298">
        <v>79.8</v>
      </c>
      <c r="N132" s="216">
        <v>0</v>
      </c>
      <c r="O132" s="234">
        <f t="shared" si="2"/>
        <v>0</v>
      </c>
      <c r="P132" s="234">
        <f t="shared" si="3"/>
        <v>0</v>
      </c>
      <c r="Q132" s="61"/>
    </row>
    <row r="133" spans="1:17" s="60" customFormat="1" ht="33.75" customHeight="1">
      <c r="A133" s="540"/>
      <c r="B133" s="540"/>
      <c r="C133" s="540"/>
      <c r="D133" s="540"/>
      <c r="E133" s="538"/>
      <c r="F133" s="503"/>
      <c r="G133" s="221">
        <v>941</v>
      </c>
      <c r="H133" s="222" t="s">
        <v>53</v>
      </c>
      <c r="I133" s="222" t="s">
        <v>53</v>
      </c>
      <c r="J133" s="223" t="s">
        <v>231</v>
      </c>
      <c r="K133" s="217">
        <v>610</v>
      </c>
      <c r="L133" s="347">
        <v>0</v>
      </c>
      <c r="M133" s="216">
        <v>30.8</v>
      </c>
      <c r="N133" s="216">
        <v>0</v>
      </c>
      <c r="O133" s="234">
        <v>0</v>
      </c>
      <c r="P133" s="234">
        <f t="shared" si="3"/>
        <v>0</v>
      </c>
      <c r="Q133" s="61"/>
    </row>
    <row r="134" spans="1:17" s="60" customFormat="1" ht="32.25" customHeight="1">
      <c r="A134" s="536"/>
      <c r="B134" s="536"/>
      <c r="C134" s="536"/>
      <c r="D134" s="536"/>
      <c r="E134" s="539"/>
      <c r="F134" s="488"/>
      <c r="G134" s="221">
        <v>941</v>
      </c>
      <c r="H134" s="222" t="s">
        <v>53</v>
      </c>
      <c r="I134" s="222" t="s">
        <v>53</v>
      </c>
      <c r="J134" s="223" t="s">
        <v>326</v>
      </c>
      <c r="K134" s="217">
        <v>620</v>
      </c>
      <c r="L134" s="347">
        <v>0</v>
      </c>
      <c r="M134" s="216">
        <v>366.7</v>
      </c>
      <c r="N134" s="216">
        <v>0</v>
      </c>
      <c r="O134" s="234">
        <v>0</v>
      </c>
      <c r="P134" s="234">
        <f t="shared" si="3"/>
        <v>0</v>
      </c>
      <c r="Q134" s="61"/>
    </row>
    <row r="135" spans="1:17" s="60" customFormat="1" ht="27" customHeight="1">
      <c r="A135" s="533" t="s">
        <v>20</v>
      </c>
      <c r="B135" s="531">
        <v>6</v>
      </c>
      <c r="C135" s="489" t="s">
        <v>60</v>
      </c>
      <c r="D135" s="580"/>
      <c r="E135" s="576" t="s">
        <v>96</v>
      </c>
      <c r="F135" s="487" t="s">
        <v>316</v>
      </c>
      <c r="G135" s="224">
        <v>938</v>
      </c>
      <c r="H135" s="152" t="s">
        <v>53</v>
      </c>
      <c r="I135" s="152" t="s">
        <v>53</v>
      </c>
      <c r="J135" s="177" t="s">
        <v>97</v>
      </c>
      <c r="K135" s="217">
        <v>620</v>
      </c>
      <c r="L135" s="164">
        <v>0</v>
      </c>
      <c r="M135" s="156">
        <v>203.4</v>
      </c>
      <c r="N135" s="156">
        <v>203.4</v>
      </c>
      <c r="O135" s="234">
        <v>0</v>
      </c>
      <c r="P135" s="234">
        <f t="shared" si="3"/>
        <v>100</v>
      </c>
      <c r="Q135" s="61"/>
    </row>
    <row r="136" spans="1:17" s="60" customFormat="1" ht="30" customHeight="1" hidden="1">
      <c r="A136" s="578"/>
      <c r="B136" s="579"/>
      <c r="C136" s="499"/>
      <c r="D136" s="581"/>
      <c r="E136" s="583"/>
      <c r="F136" s="503"/>
      <c r="G136" s="224">
        <v>938</v>
      </c>
      <c r="H136" s="152" t="s">
        <v>53</v>
      </c>
      <c r="I136" s="152" t="s">
        <v>53</v>
      </c>
      <c r="J136" s="177" t="s">
        <v>230</v>
      </c>
      <c r="K136" s="217" t="s">
        <v>94</v>
      </c>
      <c r="L136" s="164">
        <v>0</v>
      </c>
      <c r="M136" s="156"/>
      <c r="N136" s="156"/>
      <c r="O136" s="234" t="e">
        <f t="shared" si="2"/>
        <v>#DIV/0!</v>
      </c>
      <c r="P136" s="234" t="e">
        <f t="shared" si="3"/>
        <v>#DIV/0!</v>
      </c>
      <c r="Q136" s="61"/>
    </row>
    <row r="137" spans="1:17" s="60" customFormat="1" ht="30" customHeight="1">
      <c r="A137" s="578"/>
      <c r="B137" s="579"/>
      <c r="C137" s="499"/>
      <c r="D137" s="581"/>
      <c r="E137" s="583"/>
      <c r="F137" s="503"/>
      <c r="G137" s="224">
        <v>938</v>
      </c>
      <c r="H137" s="152" t="s">
        <v>447</v>
      </c>
      <c r="I137" s="152" t="s">
        <v>20</v>
      </c>
      <c r="J137" s="177" t="s">
        <v>229</v>
      </c>
      <c r="K137" s="217">
        <v>620</v>
      </c>
      <c r="L137" s="164">
        <v>0</v>
      </c>
      <c r="M137" s="156">
        <v>92.4</v>
      </c>
      <c r="N137" s="156">
        <v>0</v>
      </c>
      <c r="O137" s="234">
        <v>0</v>
      </c>
      <c r="P137" s="234">
        <f t="shared" si="3"/>
        <v>0</v>
      </c>
      <c r="Q137" s="61"/>
    </row>
    <row r="138" spans="1:17" s="60" customFormat="1" ht="28.5" customHeight="1">
      <c r="A138" s="578"/>
      <c r="B138" s="579"/>
      <c r="C138" s="499"/>
      <c r="D138" s="581"/>
      <c r="E138" s="583"/>
      <c r="F138" s="488"/>
      <c r="G138" s="224">
        <v>938</v>
      </c>
      <c r="H138" s="152" t="s">
        <v>53</v>
      </c>
      <c r="I138" s="152" t="s">
        <v>53</v>
      </c>
      <c r="J138" s="177" t="s">
        <v>98</v>
      </c>
      <c r="K138" s="225" t="s">
        <v>445</v>
      </c>
      <c r="L138" s="164">
        <v>22.6</v>
      </c>
      <c r="M138" s="156">
        <v>22.6</v>
      </c>
      <c r="N138" s="156"/>
      <c r="O138" s="234">
        <f>N138/L138*100</f>
        <v>0</v>
      </c>
      <c r="P138" s="234">
        <f t="shared" si="3"/>
        <v>0</v>
      </c>
      <c r="Q138" s="61"/>
    </row>
    <row r="139" spans="1:17" s="60" customFormat="1" ht="35.25" customHeight="1">
      <c r="A139" s="578"/>
      <c r="B139" s="579"/>
      <c r="C139" s="499"/>
      <c r="D139" s="581"/>
      <c r="E139" s="583"/>
      <c r="F139" s="487" t="s">
        <v>328</v>
      </c>
      <c r="G139" s="224">
        <v>941</v>
      </c>
      <c r="H139" s="152" t="s">
        <v>53</v>
      </c>
      <c r="I139" s="152" t="s">
        <v>53</v>
      </c>
      <c r="J139" s="177" t="s">
        <v>97</v>
      </c>
      <c r="K139" s="225" t="s">
        <v>94</v>
      </c>
      <c r="L139" s="164">
        <v>0</v>
      </c>
      <c r="M139" s="156">
        <v>145.1</v>
      </c>
      <c r="N139" s="156">
        <v>145.1</v>
      </c>
      <c r="O139" s="234">
        <v>0</v>
      </c>
      <c r="P139" s="234">
        <f>N139/M139*100</f>
        <v>100</v>
      </c>
      <c r="Q139" s="61"/>
    </row>
    <row r="140" spans="1:17" s="60" customFormat="1" ht="29.25" customHeight="1">
      <c r="A140" s="578"/>
      <c r="B140" s="579"/>
      <c r="C140" s="499"/>
      <c r="D140" s="581"/>
      <c r="E140" s="583"/>
      <c r="F140" s="503"/>
      <c r="G140" s="224">
        <v>941</v>
      </c>
      <c r="H140" s="152" t="s">
        <v>53</v>
      </c>
      <c r="I140" s="152" t="s">
        <v>53</v>
      </c>
      <c r="J140" s="177" t="s">
        <v>329</v>
      </c>
      <c r="K140" s="217" t="s">
        <v>94</v>
      </c>
      <c r="L140" s="164">
        <v>10</v>
      </c>
      <c r="M140" s="156">
        <v>10</v>
      </c>
      <c r="N140" s="156">
        <v>3</v>
      </c>
      <c r="O140" s="234">
        <f>N140/L140*100</f>
        <v>30</v>
      </c>
      <c r="P140" s="234">
        <f>N140/M140*100</f>
        <v>30</v>
      </c>
      <c r="Q140" s="61"/>
    </row>
    <row r="141" spans="1:17" s="60" customFormat="1" ht="35.25" customHeight="1" hidden="1">
      <c r="A141" s="534"/>
      <c r="B141" s="532"/>
      <c r="C141" s="490"/>
      <c r="D141" s="582"/>
      <c r="E141" s="577"/>
      <c r="F141" s="488"/>
      <c r="G141" s="224">
        <v>941</v>
      </c>
      <c r="H141" s="152" t="s">
        <v>53</v>
      </c>
      <c r="I141" s="152" t="s">
        <v>53</v>
      </c>
      <c r="J141" s="177" t="s">
        <v>230</v>
      </c>
      <c r="K141" s="225" t="s">
        <v>94</v>
      </c>
      <c r="L141" s="164">
        <v>0</v>
      </c>
      <c r="M141" s="156"/>
      <c r="N141" s="156"/>
      <c r="O141" s="234" t="e">
        <f>N141/L141*100</f>
        <v>#DIV/0!</v>
      </c>
      <c r="P141" s="234" t="e">
        <f>N141/M141*100</f>
        <v>#DIV/0!</v>
      </c>
      <c r="Q141" s="61"/>
    </row>
    <row r="142" spans="1:17" s="60" customFormat="1" ht="54.75" customHeight="1">
      <c r="A142" s="535" t="s">
        <v>20</v>
      </c>
      <c r="B142" s="535">
        <v>6</v>
      </c>
      <c r="C142" s="535" t="s">
        <v>67</v>
      </c>
      <c r="D142" s="535"/>
      <c r="E142" s="487" t="s">
        <v>99</v>
      </c>
      <c r="F142" s="487" t="s">
        <v>316</v>
      </c>
      <c r="G142" s="224">
        <v>938</v>
      </c>
      <c r="H142" s="152" t="s">
        <v>53</v>
      </c>
      <c r="I142" s="152" t="s">
        <v>53</v>
      </c>
      <c r="J142" s="177" t="s">
        <v>203</v>
      </c>
      <c r="K142" s="225" t="s">
        <v>446</v>
      </c>
      <c r="L142" s="164">
        <v>57.4</v>
      </c>
      <c r="M142" s="156">
        <v>56.8</v>
      </c>
      <c r="N142" s="156">
        <v>0</v>
      </c>
      <c r="O142" s="234">
        <f>N142/L142*100</f>
        <v>0</v>
      </c>
      <c r="P142" s="234">
        <f>N142/M142*100</f>
        <v>0</v>
      </c>
      <c r="Q142" s="61"/>
    </row>
    <row r="143" spans="1:16" ht="36" customHeight="1">
      <c r="A143" s="536"/>
      <c r="B143" s="536"/>
      <c r="C143" s="536"/>
      <c r="D143" s="536"/>
      <c r="E143" s="488"/>
      <c r="F143" s="488"/>
      <c r="G143" s="224">
        <v>938</v>
      </c>
      <c r="H143" s="152" t="s">
        <v>53</v>
      </c>
      <c r="I143" s="152" t="s">
        <v>53</v>
      </c>
      <c r="J143" s="177" t="s">
        <v>229</v>
      </c>
      <c r="K143" s="225">
        <v>620</v>
      </c>
      <c r="L143" s="164">
        <v>0</v>
      </c>
      <c r="M143" s="156">
        <v>450</v>
      </c>
      <c r="N143" s="156">
        <v>0</v>
      </c>
      <c r="O143" s="234">
        <v>0</v>
      </c>
      <c r="P143" s="234">
        <f>N143/M143*100</f>
        <v>0</v>
      </c>
    </row>
    <row r="157" ht="15">
      <c r="F157" s="226" t="s">
        <v>384</v>
      </c>
    </row>
  </sheetData>
  <sheetProtection/>
  <mergeCells count="214">
    <mergeCell ref="F103:F106"/>
    <mergeCell ref="A5:Q5"/>
    <mergeCell ref="A6:Q6"/>
    <mergeCell ref="I103:I105"/>
    <mergeCell ref="H103:H105"/>
    <mergeCell ref="F91:F93"/>
    <mergeCell ref="F94:F97"/>
    <mergeCell ref="A98:A99"/>
    <mergeCell ref="B98:B99"/>
    <mergeCell ref="C98:C99"/>
    <mergeCell ref="F142:F143"/>
    <mergeCell ref="B142:B143"/>
    <mergeCell ref="C142:C143"/>
    <mergeCell ref="D142:D143"/>
    <mergeCell ref="E142:E143"/>
    <mergeCell ref="G103:G105"/>
    <mergeCell ref="F122:F125"/>
    <mergeCell ref="B122:B125"/>
    <mergeCell ref="C122:C125"/>
    <mergeCell ref="D122:D125"/>
    <mergeCell ref="A122:A125"/>
    <mergeCell ref="F129:F130"/>
    <mergeCell ref="F131:F134"/>
    <mergeCell ref="A135:A141"/>
    <mergeCell ref="B135:B141"/>
    <mergeCell ref="C135:C141"/>
    <mergeCell ref="D135:D141"/>
    <mergeCell ref="E135:E141"/>
    <mergeCell ref="F135:F138"/>
    <mergeCell ref="F139:F141"/>
    <mergeCell ref="E122:E125"/>
    <mergeCell ref="F127:F128"/>
    <mergeCell ref="B127:B128"/>
    <mergeCell ref="C127:C128"/>
    <mergeCell ref="D127:D128"/>
    <mergeCell ref="E127:E128"/>
    <mergeCell ref="F111:F112"/>
    <mergeCell ref="F114:F116"/>
    <mergeCell ref="A118:A120"/>
    <mergeCell ref="B118:B120"/>
    <mergeCell ref="C118:C120"/>
    <mergeCell ref="D118:D120"/>
    <mergeCell ref="E118:E120"/>
    <mergeCell ref="C111:C112"/>
    <mergeCell ref="D111:D112"/>
    <mergeCell ref="E111:E112"/>
    <mergeCell ref="D98:D99"/>
    <mergeCell ref="E98:E99"/>
    <mergeCell ref="A78:A82"/>
    <mergeCell ref="B78:B82"/>
    <mergeCell ref="C78:C82"/>
    <mergeCell ref="D78:D82"/>
    <mergeCell ref="E78:E82"/>
    <mergeCell ref="E91:E93"/>
    <mergeCell ref="D91:D93"/>
    <mergeCell ref="C91:C93"/>
    <mergeCell ref="F79:F82"/>
    <mergeCell ref="A73:A75"/>
    <mergeCell ref="B73:B75"/>
    <mergeCell ref="C73:C75"/>
    <mergeCell ref="D73:D75"/>
    <mergeCell ref="E73:E75"/>
    <mergeCell ref="A76:A77"/>
    <mergeCell ref="B76:B77"/>
    <mergeCell ref="C76:C77"/>
    <mergeCell ref="D76:D77"/>
    <mergeCell ref="F53:F57"/>
    <mergeCell ref="F58:F63"/>
    <mergeCell ref="A66:A67"/>
    <mergeCell ref="B66:B67"/>
    <mergeCell ref="C66:C67"/>
    <mergeCell ref="D66:D67"/>
    <mergeCell ref="E66:E67"/>
    <mergeCell ref="E58:E63"/>
    <mergeCell ref="F48:F50"/>
    <mergeCell ref="B48:B50"/>
    <mergeCell ref="C48:C50"/>
    <mergeCell ref="D48:D50"/>
    <mergeCell ref="E48:E50"/>
    <mergeCell ref="C58:C63"/>
    <mergeCell ref="B58:B63"/>
    <mergeCell ref="E51:E52"/>
    <mergeCell ref="D51:D52"/>
    <mergeCell ref="F51:F52"/>
    <mergeCell ref="A44:A47"/>
    <mergeCell ref="A41:A42"/>
    <mergeCell ref="B41:B42"/>
    <mergeCell ref="C41:C42"/>
    <mergeCell ref="D41:D42"/>
    <mergeCell ref="E41:E42"/>
    <mergeCell ref="F44:F47"/>
    <mergeCell ref="B44:B47"/>
    <mergeCell ref="C44:C47"/>
    <mergeCell ref="D44:D47"/>
    <mergeCell ref="E44:E47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4:A35"/>
    <mergeCell ref="D34:D35"/>
    <mergeCell ref="E34:E35"/>
    <mergeCell ref="B34:B35"/>
    <mergeCell ref="C34:C35"/>
    <mergeCell ref="A16:A17"/>
    <mergeCell ref="B16:B17"/>
    <mergeCell ref="C16:C17"/>
    <mergeCell ref="A21:A26"/>
    <mergeCell ref="D16:D17"/>
    <mergeCell ref="E16:E17"/>
    <mergeCell ref="F21:F26"/>
    <mergeCell ref="B21:B26"/>
    <mergeCell ref="C21:C26"/>
    <mergeCell ref="D21:D26"/>
    <mergeCell ref="E21:E26"/>
    <mergeCell ref="C10:C13"/>
    <mergeCell ref="D10:D13"/>
    <mergeCell ref="E10:E13"/>
    <mergeCell ref="A14:A15"/>
    <mergeCell ref="B14:B15"/>
    <mergeCell ref="C14:C15"/>
    <mergeCell ref="D14:D15"/>
    <mergeCell ref="E14:E15"/>
    <mergeCell ref="B10:B13"/>
    <mergeCell ref="A10:A13"/>
    <mergeCell ref="F100:F101"/>
    <mergeCell ref="F7:F8"/>
    <mergeCell ref="G7:K7"/>
    <mergeCell ref="L7:N7"/>
    <mergeCell ref="M1:P1"/>
    <mergeCell ref="M2:P2"/>
    <mergeCell ref="M3:P3"/>
    <mergeCell ref="A4:Q4"/>
    <mergeCell ref="O7:P7"/>
    <mergeCell ref="A7:D7"/>
    <mergeCell ref="A142:A143"/>
    <mergeCell ref="E131:E134"/>
    <mergeCell ref="D131:D134"/>
    <mergeCell ref="C131:C134"/>
    <mergeCell ref="B131:B134"/>
    <mergeCell ref="A131:A134"/>
    <mergeCell ref="E129:E130"/>
    <mergeCell ref="D129:D130"/>
    <mergeCell ref="C129:C130"/>
    <mergeCell ref="B129:B130"/>
    <mergeCell ref="A129:A130"/>
    <mergeCell ref="A127:A128"/>
    <mergeCell ref="E114:E117"/>
    <mergeCell ref="D114:D117"/>
    <mergeCell ref="C114:C117"/>
    <mergeCell ref="B114:B117"/>
    <mergeCell ref="A114:A117"/>
    <mergeCell ref="B111:B112"/>
    <mergeCell ref="A111:A112"/>
    <mergeCell ref="E108:E109"/>
    <mergeCell ref="D108:D109"/>
    <mergeCell ref="C108:C109"/>
    <mergeCell ref="B108:B109"/>
    <mergeCell ref="A108:A109"/>
    <mergeCell ref="A103:A106"/>
    <mergeCell ref="B103:B106"/>
    <mergeCell ref="C103:C106"/>
    <mergeCell ref="D103:D106"/>
    <mergeCell ref="E103:E106"/>
    <mergeCell ref="D100:D101"/>
    <mergeCell ref="C100:C101"/>
    <mergeCell ref="B100:B101"/>
    <mergeCell ref="A100:A101"/>
    <mergeCell ref="E94:E97"/>
    <mergeCell ref="D94:D97"/>
    <mergeCell ref="C94:C97"/>
    <mergeCell ref="B94:B97"/>
    <mergeCell ref="A94:A97"/>
    <mergeCell ref="E100:E101"/>
    <mergeCell ref="B91:B93"/>
    <mergeCell ref="A91:A93"/>
    <mergeCell ref="E84:E86"/>
    <mergeCell ref="D84:D86"/>
    <mergeCell ref="C84:C86"/>
    <mergeCell ref="B84:B86"/>
    <mergeCell ref="A84:A86"/>
    <mergeCell ref="A87:A88"/>
    <mergeCell ref="D87:D88"/>
    <mergeCell ref="B87:B88"/>
    <mergeCell ref="A48:A50"/>
    <mergeCell ref="A30:A31"/>
    <mergeCell ref="D30:D31"/>
    <mergeCell ref="A58:A63"/>
    <mergeCell ref="E53:E57"/>
    <mergeCell ref="D53:D57"/>
    <mergeCell ref="C53:C57"/>
    <mergeCell ref="B53:B57"/>
    <mergeCell ref="A53:A57"/>
    <mergeCell ref="B30:B31"/>
    <mergeCell ref="C87:C88"/>
    <mergeCell ref="E87:E88"/>
    <mergeCell ref="C51:C52"/>
    <mergeCell ref="B51:B52"/>
    <mergeCell ref="A51:A52"/>
    <mergeCell ref="D58:D63"/>
    <mergeCell ref="E76:E77"/>
    <mergeCell ref="E27:E28"/>
    <mergeCell ref="D27:D28"/>
    <mergeCell ref="C27:C28"/>
    <mergeCell ref="B27:B28"/>
    <mergeCell ref="A27:A28"/>
    <mergeCell ref="E30:E31"/>
    <mergeCell ref="C30:C31"/>
  </mergeCells>
  <printOptions/>
  <pageMargins left="0.7086614173228347" right="0.11811023622047245" top="0.5511811023622047" bottom="0.35433070866141736" header="0" footer="0"/>
  <pageSetup fitToHeight="7" fitToWidth="1" horizontalDpi="600" verticalDpi="600" orientation="landscape" paperSize="9" scale="40" r:id="rId1"/>
  <rowBreaks count="3" manualBreakCount="3">
    <brk id="40" max="255" man="1"/>
    <brk id="70" max="1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62"/>
  <sheetViews>
    <sheetView zoomScaleSheetLayoutView="80" zoomScalePageLayoutView="0" workbookViewId="0" topLeftCell="A31">
      <selection activeCell="G7" sqref="G7"/>
    </sheetView>
  </sheetViews>
  <sheetFormatPr defaultColWidth="8.8515625" defaultRowHeight="15"/>
  <cols>
    <col min="1" max="1" width="8.7109375" style="3" customWidth="1"/>
    <col min="2" max="2" width="10.140625" style="3" customWidth="1"/>
    <col min="3" max="3" width="19.00390625" style="3" customWidth="1"/>
    <col min="4" max="4" width="46.8515625" style="3" customWidth="1"/>
    <col min="5" max="5" width="29.57421875" style="271" customWidth="1"/>
    <col min="6" max="6" width="27.140625" style="271" customWidth="1"/>
    <col min="7" max="7" width="26.57421875" style="271" customWidth="1"/>
    <col min="8" max="8" width="13.57421875" style="19" customWidth="1"/>
    <col min="9" max="9" width="11.28125" style="3" customWidth="1"/>
    <col min="10" max="16384" width="8.8515625" style="3" customWidth="1"/>
  </cols>
  <sheetData>
    <row r="1" spans="1:13" ht="52.5" customHeight="1">
      <c r="A1" s="600" t="s">
        <v>523</v>
      </c>
      <c r="B1" s="600"/>
      <c r="C1" s="600"/>
      <c r="D1" s="600"/>
      <c r="E1" s="600"/>
      <c r="F1" s="600"/>
      <c r="G1" s="600"/>
      <c r="H1" s="299"/>
      <c r="I1" s="1"/>
      <c r="J1" s="1"/>
      <c r="K1" s="2"/>
      <c r="L1" s="1"/>
      <c r="M1" s="1"/>
    </row>
    <row r="2" spans="1:13" s="41" customFormat="1" ht="18.75">
      <c r="A2" s="600" t="s">
        <v>387</v>
      </c>
      <c r="B2" s="600"/>
      <c r="C2" s="600"/>
      <c r="D2" s="600"/>
      <c r="E2" s="600"/>
      <c r="F2" s="600"/>
      <c r="G2" s="600"/>
      <c r="H2" s="299"/>
      <c r="I2" s="1"/>
      <c r="J2" s="1"/>
      <c r="K2" s="2"/>
      <c r="L2" s="1"/>
      <c r="M2" s="1"/>
    </row>
    <row r="3" spans="1:13" ht="39.75" customHeight="1">
      <c r="A3" s="601" t="s">
        <v>180</v>
      </c>
      <c r="B3" s="601"/>
      <c r="C3" s="601"/>
      <c r="D3" s="601"/>
      <c r="E3" s="601"/>
      <c r="F3" s="601"/>
      <c r="G3" s="601"/>
      <c r="H3" s="300"/>
      <c r="I3" s="4"/>
      <c r="J3" s="4"/>
      <c r="K3" s="4"/>
      <c r="L3" s="4"/>
      <c r="M3" s="4"/>
    </row>
    <row r="4" spans="1:20" ht="21" customHeight="1">
      <c r="A4" s="602" t="s">
        <v>9</v>
      </c>
      <c r="B4" s="603"/>
      <c r="C4" s="602" t="s">
        <v>31</v>
      </c>
      <c r="D4" s="602" t="s">
        <v>32</v>
      </c>
      <c r="E4" s="599" t="s">
        <v>102</v>
      </c>
      <c r="F4" s="599"/>
      <c r="G4" s="599" t="s">
        <v>103</v>
      </c>
      <c r="H4" s="301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</row>
    <row r="5" spans="1:7" ht="42" customHeight="1">
      <c r="A5" s="602"/>
      <c r="B5" s="603"/>
      <c r="C5" s="603" t="s">
        <v>21</v>
      </c>
      <c r="D5" s="603"/>
      <c r="E5" s="599" t="s">
        <v>40</v>
      </c>
      <c r="F5" s="599" t="s">
        <v>528</v>
      </c>
      <c r="G5" s="599"/>
    </row>
    <row r="6" spans="1:7" ht="20.25" customHeight="1">
      <c r="A6" s="399" t="s">
        <v>14</v>
      </c>
      <c r="B6" s="399" t="s">
        <v>10</v>
      </c>
      <c r="C6" s="603"/>
      <c r="D6" s="603"/>
      <c r="E6" s="599"/>
      <c r="F6" s="604"/>
      <c r="G6" s="599"/>
    </row>
    <row r="7" spans="1:9" ht="19.5" customHeight="1">
      <c r="A7" s="589" t="s">
        <v>20</v>
      </c>
      <c r="B7" s="589"/>
      <c r="C7" s="593" t="s">
        <v>291</v>
      </c>
      <c r="D7" s="402" t="s">
        <v>101</v>
      </c>
      <c r="E7" s="403">
        <f>E8+E13+E14</f>
        <v>1562658.7</v>
      </c>
      <c r="F7" s="403">
        <f>F8+F13+F14</f>
        <v>871897</v>
      </c>
      <c r="G7" s="403">
        <f>F7/E7*100</f>
        <v>55.79574093818439</v>
      </c>
      <c r="H7" s="302"/>
      <c r="I7" s="7"/>
    </row>
    <row r="8" spans="1:9" ht="27.75" customHeight="1">
      <c r="A8" s="589"/>
      <c r="B8" s="589"/>
      <c r="C8" s="593"/>
      <c r="D8" s="400" t="s">
        <v>43</v>
      </c>
      <c r="E8" s="403">
        <f>E10+E11+E12</f>
        <v>1454489.3</v>
      </c>
      <c r="F8" s="403">
        <f>F10+F11+F12</f>
        <v>813463.5</v>
      </c>
      <c r="G8" s="403">
        <f>F8/E8*100</f>
        <v>55.92777478665536</v>
      </c>
      <c r="H8" s="302"/>
      <c r="I8" s="7"/>
    </row>
    <row r="9" spans="1:9" ht="15.75">
      <c r="A9" s="589"/>
      <c r="B9" s="589"/>
      <c r="C9" s="593"/>
      <c r="D9" s="404" t="s">
        <v>33</v>
      </c>
      <c r="E9" s="405"/>
      <c r="F9" s="405"/>
      <c r="G9" s="405"/>
      <c r="H9" s="302"/>
      <c r="I9" s="7"/>
    </row>
    <row r="10" spans="1:9" ht="31.5">
      <c r="A10" s="589"/>
      <c r="B10" s="589"/>
      <c r="C10" s="593"/>
      <c r="D10" s="404" t="s">
        <v>44</v>
      </c>
      <c r="E10" s="405">
        <f>E18+E26+E34+E42+E50+E58+0.1</f>
        <v>385374.89999999997</v>
      </c>
      <c r="F10" s="405">
        <f>F18+F26+F34+F42+F50+F58</f>
        <v>190408.99999999997</v>
      </c>
      <c r="G10" s="405">
        <f>F10/E10*100</f>
        <v>49.40877052449446</v>
      </c>
      <c r="H10" s="303"/>
      <c r="I10" s="8"/>
    </row>
    <row r="11" spans="1:9" ht="31.5">
      <c r="A11" s="589"/>
      <c r="B11" s="589"/>
      <c r="C11" s="593"/>
      <c r="D11" s="404" t="s">
        <v>45</v>
      </c>
      <c r="E11" s="405">
        <f>E19+E27+E35+E43+E51+E59</f>
        <v>978487.7000000001</v>
      </c>
      <c r="F11" s="405">
        <f>F19+F27+F35+F43+F51+F59</f>
        <v>574878.1</v>
      </c>
      <c r="G11" s="405">
        <f>F11/E11*100</f>
        <v>58.7516940683056</v>
      </c>
      <c r="H11" s="8"/>
      <c r="I11" s="8"/>
    </row>
    <row r="12" spans="1:9" ht="28.5" customHeight="1">
      <c r="A12" s="589"/>
      <c r="B12" s="589"/>
      <c r="C12" s="593"/>
      <c r="D12" s="404" t="s">
        <v>104</v>
      </c>
      <c r="E12" s="405">
        <f>E20+E28+E36+E44+E52+E60</f>
        <v>90626.70000000001</v>
      </c>
      <c r="F12" s="405">
        <f>F20+F28+F36+F44+F52+F60</f>
        <v>48176.4</v>
      </c>
      <c r="G12" s="405">
        <f>F12/E12*100</f>
        <v>53.15916832456659</v>
      </c>
      <c r="H12" s="8"/>
      <c r="I12" s="6"/>
    </row>
    <row r="13" spans="1:9" ht="47.25">
      <c r="A13" s="589"/>
      <c r="B13" s="589"/>
      <c r="C13" s="593"/>
      <c r="D13" s="406" t="s">
        <v>105</v>
      </c>
      <c r="E13" s="405">
        <f>E21+E29+E37+E45+E53+E61</f>
        <v>0</v>
      </c>
      <c r="F13" s="405">
        <f>F21+F29+F37+F45+F53+F61</f>
        <v>0</v>
      </c>
      <c r="G13" s="405">
        <v>0</v>
      </c>
      <c r="H13" s="9"/>
      <c r="I13" s="6"/>
    </row>
    <row r="14" spans="1:8" ht="29.25" customHeight="1">
      <c r="A14" s="589"/>
      <c r="B14" s="598"/>
      <c r="C14" s="593"/>
      <c r="D14" s="406" t="s">
        <v>46</v>
      </c>
      <c r="E14" s="405">
        <f>E22+E30+E38+E46+E54+E62</f>
        <v>108169.40000000001</v>
      </c>
      <c r="F14" s="405">
        <f>F22+F30+F38+F46+F54+F62</f>
        <v>58433.50000000001</v>
      </c>
      <c r="G14" s="405">
        <f>F14/E14*100</f>
        <v>54.02036065652579</v>
      </c>
      <c r="H14" s="8"/>
    </row>
    <row r="15" spans="1:7" ht="15.75">
      <c r="A15" s="589" t="s">
        <v>20</v>
      </c>
      <c r="B15" s="589" t="s">
        <v>8</v>
      </c>
      <c r="C15" s="599" t="s">
        <v>106</v>
      </c>
      <c r="D15" s="402" t="s">
        <v>101</v>
      </c>
      <c r="E15" s="405">
        <f>E16+E21+E22</f>
        <v>717598.7999999999</v>
      </c>
      <c r="F15" s="405">
        <f>F16+F21+F22</f>
        <v>383202.89999999997</v>
      </c>
      <c r="G15" s="405">
        <f>F15/E15*100</f>
        <v>53.40071638915784</v>
      </c>
    </row>
    <row r="16" spans="1:7" ht="15.75">
      <c r="A16" s="589"/>
      <c r="B16" s="589"/>
      <c r="C16" s="599"/>
      <c r="D16" s="262" t="s">
        <v>43</v>
      </c>
      <c r="E16" s="408">
        <f>E18+E19+E20</f>
        <v>652284.8999999999</v>
      </c>
      <c r="F16" s="408">
        <f>F18+F19+F20</f>
        <v>349742.6</v>
      </c>
      <c r="G16" s="408">
        <f>F16/E16*100</f>
        <v>53.61807394284308</v>
      </c>
    </row>
    <row r="17" spans="1:7" ht="15.75">
      <c r="A17" s="589"/>
      <c r="B17" s="589"/>
      <c r="C17" s="599"/>
      <c r="D17" s="409" t="s">
        <v>33</v>
      </c>
      <c r="E17" s="408"/>
      <c r="F17" s="408"/>
      <c r="G17" s="408"/>
    </row>
    <row r="18" spans="1:7" ht="13.5" customHeight="1">
      <c r="A18" s="589"/>
      <c r="B18" s="589"/>
      <c r="C18" s="599"/>
      <c r="D18" s="409" t="s">
        <v>44</v>
      </c>
      <c r="E18" s="410">
        <f>'Форма 1 2022'!M19+'Форма 1 2022'!M20+'Форма 1 2022'!M21+'Форма 1 2022'!M35</f>
        <v>123991.7</v>
      </c>
      <c r="F18" s="410">
        <f>'Форма 1 2022'!N19+'Форма 1 2022'!N20+'Форма 1 2022'!N21+'Форма 1 2022'!N35</f>
        <v>55999.1</v>
      </c>
      <c r="G18" s="408">
        <f>F18/E18*100</f>
        <v>45.16358756271589</v>
      </c>
    </row>
    <row r="19" spans="1:10" ht="15.75">
      <c r="A19" s="589"/>
      <c r="B19" s="589"/>
      <c r="C19" s="599"/>
      <c r="D19" s="409" t="s">
        <v>45</v>
      </c>
      <c r="E19" s="411">
        <f>'Форма 1 2022'!M18+'Форма 1 2022'!M29+'Форма 1 2022'!M32+'Форма 1 2022'!M33+'Форма 1 2022'!M34</f>
        <v>528293.2</v>
      </c>
      <c r="F19" s="411">
        <f>'Форма 1 2022'!N18+'Форма 1 2022'!N29+'Форма 1 2022'!N32+'Форма 1 2022'!N33+'Форма 1 2022'!N34</f>
        <v>293743.5</v>
      </c>
      <c r="G19" s="408">
        <f>F19/E19*100</f>
        <v>55.60236247598872</v>
      </c>
      <c r="H19" s="304"/>
      <c r="I19" s="10"/>
      <c r="J19" s="10"/>
    </row>
    <row r="20" spans="1:7" ht="15.75">
      <c r="A20" s="589"/>
      <c r="B20" s="589"/>
      <c r="C20" s="599"/>
      <c r="D20" s="409" t="s">
        <v>104</v>
      </c>
      <c r="E20" s="408">
        <v>0</v>
      </c>
      <c r="F20" s="408">
        <v>0</v>
      </c>
      <c r="G20" s="408">
        <v>0</v>
      </c>
    </row>
    <row r="21" spans="1:7" ht="42.75" customHeight="1">
      <c r="A21" s="589"/>
      <c r="B21" s="589"/>
      <c r="C21" s="599"/>
      <c r="D21" s="412" t="s">
        <v>105</v>
      </c>
      <c r="E21" s="408">
        <v>0</v>
      </c>
      <c r="F21" s="408">
        <v>0</v>
      </c>
      <c r="G21" s="408">
        <v>0</v>
      </c>
    </row>
    <row r="22" spans="1:7" ht="15.75">
      <c r="A22" s="589"/>
      <c r="B22" s="589"/>
      <c r="C22" s="599"/>
      <c r="D22" s="412" t="s">
        <v>46</v>
      </c>
      <c r="E22" s="408">
        <v>65313.9</v>
      </c>
      <c r="F22" s="408">
        <v>33460.3</v>
      </c>
      <c r="G22" s="408">
        <f>F22/E22*100</f>
        <v>51.22998320418778</v>
      </c>
    </row>
    <row r="23" spans="1:7" ht="15.75">
      <c r="A23" s="594" t="s">
        <v>20</v>
      </c>
      <c r="B23" s="594" t="s">
        <v>7</v>
      </c>
      <c r="C23" s="596" t="s">
        <v>107</v>
      </c>
      <c r="D23" s="402" t="s">
        <v>101</v>
      </c>
      <c r="E23" s="405">
        <f>E24+E29+E30</f>
        <v>554235.1</v>
      </c>
      <c r="F23" s="405">
        <f>F24+F29+F30</f>
        <v>341099.5</v>
      </c>
      <c r="G23" s="405">
        <f>F23/E23*100</f>
        <v>61.54418946039325</v>
      </c>
    </row>
    <row r="24" spans="1:7" ht="39.75" customHeight="1">
      <c r="A24" s="595"/>
      <c r="B24" s="595"/>
      <c r="C24" s="597"/>
      <c r="D24" s="262" t="s">
        <v>43</v>
      </c>
      <c r="E24" s="408">
        <f>E26+E27+E28</f>
        <v>536958.4</v>
      </c>
      <c r="F24" s="408">
        <f>F26+F27+F28</f>
        <v>335770.1</v>
      </c>
      <c r="G24" s="408">
        <f>F24/E24*100</f>
        <v>62.5318646658661</v>
      </c>
    </row>
    <row r="25" spans="1:7" ht="15.75">
      <c r="A25" s="595"/>
      <c r="B25" s="595"/>
      <c r="C25" s="597"/>
      <c r="D25" s="409" t="s">
        <v>33</v>
      </c>
      <c r="E25" s="408"/>
      <c r="F25" s="408"/>
      <c r="G25" s="408"/>
    </row>
    <row r="26" spans="1:7" ht="31.5">
      <c r="A26" s="595"/>
      <c r="B26" s="595"/>
      <c r="C26" s="597"/>
      <c r="D26" s="409" t="s">
        <v>44</v>
      </c>
      <c r="E26" s="408">
        <f>'Форма 1 2022'!M48+'Форма 1 2022'!M51+'Форма 1 2022'!M52+'Форма 1 2022'!M53+'Форма 1 2022'!M54+'Форма 1 2022'!M56+'Форма 1 2022'!M57+'Форма 1 2022'!M60+'Форма 1 2022'!M62+'Форма 1 2022'!M72</f>
        <v>86185.5</v>
      </c>
      <c r="F26" s="408">
        <f>'Форма 1 2022'!N48+'Форма 1 2022'!N51+'Форма 1 2022'!N52+'Форма 1 2022'!N53+'Форма 1 2022'!N54+'Форма 1 2022'!N56+'Форма 1 2022'!N57+'Форма 1 2022'!N60+'Форма 1 2022'!N62+'Форма 1 2022'!N72</f>
        <v>35935.1</v>
      </c>
      <c r="G26" s="408">
        <f>F26/E26*100</f>
        <v>41.69506471506227</v>
      </c>
    </row>
    <row r="27" spans="1:7" ht="15.75">
      <c r="A27" s="595"/>
      <c r="B27" s="595"/>
      <c r="C27" s="597"/>
      <c r="D27" s="409" t="s">
        <v>45</v>
      </c>
      <c r="E27" s="408">
        <f>'Форма 1 2022'!M44+'Форма 1 2022'!M45+'Форма 1 2022'!M55+'Форма 1 2022'!M61+'Форма 1 2022'!M65</f>
        <v>408363</v>
      </c>
      <c r="F27" s="408">
        <f>'Форма 1 2022'!N44+'Форма 1 2022'!N45+'Форма 1 2022'!N55+'Форма 1 2022'!N61+'Форма 1 2022'!N65</f>
        <v>272049.6</v>
      </c>
      <c r="G27" s="408">
        <f>F27/E27*100</f>
        <v>66.61955172236466</v>
      </c>
    </row>
    <row r="28" spans="1:9" ht="15.75">
      <c r="A28" s="595"/>
      <c r="B28" s="595"/>
      <c r="C28" s="597"/>
      <c r="D28" s="409" t="s">
        <v>104</v>
      </c>
      <c r="E28" s="408">
        <f>'Форма 1 2022'!M64</f>
        <v>42409.9</v>
      </c>
      <c r="F28" s="408">
        <f>'Форма 1 2022'!N64</f>
        <v>27785.4</v>
      </c>
      <c r="G28" s="408">
        <f>F28/E28*100</f>
        <v>65.51630633413424</v>
      </c>
      <c r="H28" s="303"/>
      <c r="I28" s="6"/>
    </row>
    <row r="29" spans="1:9" ht="47.25">
      <c r="A29" s="595"/>
      <c r="B29" s="595"/>
      <c r="C29" s="597"/>
      <c r="D29" s="412" t="s">
        <v>105</v>
      </c>
      <c r="E29" s="408">
        <v>0</v>
      </c>
      <c r="F29" s="408">
        <v>0</v>
      </c>
      <c r="G29" s="408">
        <v>0</v>
      </c>
      <c r="I29" s="270"/>
    </row>
    <row r="30" spans="1:7" ht="15.75">
      <c r="A30" s="595"/>
      <c r="B30" s="595"/>
      <c r="C30" s="597"/>
      <c r="D30" s="413" t="s">
        <v>46</v>
      </c>
      <c r="E30" s="408">
        <v>17276.7</v>
      </c>
      <c r="F30" s="408">
        <v>5329.4</v>
      </c>
      <c r="G30" s="408">
        <f>F30/E30*100</f>
        <v>30.847326167613026</v>
      </c>
    </row>
    <row r="31" spans="1:8" s="6" customFormat="1" ht="15.75">
      <c r="A31" s="594" t="s">
        <v>20</v>
      </c>
      <c r="B31" s="594" t="s">
        <v>55</v>
      </c>
      <c r="C31" s="596" t="s">
        <v>295</v>
      </c>
      <c r="D31" s="414" t="s">
        <v>101</v>
      </c>
      <c r="E31" s="405">
        <f>E32+E37+E38</f>
        <v>142683.2</v>
      </c>
      <c r="F31" s="405">
        <f>F32+F37+F38</f>
        <v>84486.69999999998</v>
      </c>
      <c r="G31" s="405">
        <f>F31/E31*100</f>
        <v>59.212787490047866</v>
      </c>
      <c r="H31" s="303"/>
    </row>
    <row r="32" spans="1:7" ht="36.75" customHeight="1">
      <c r="A32" s="595"/>
      <c r="B32" s="595"/>
      <c r="C32" s="597"/>
      <c r="D32" s="415" t="s">
        <v>43</v>
      </c>
      <c r="E32" s="408">
        <f>E34+E35+E36</f>
        <v>128490.40000000001</v>
      </c>
      <c r="F32" s="408">
        <f>F34+F35+F36</f>
        <v>75230.49999999999</v>
      </c>
      <c r="G32" s="408">
        <f>F32/E32*100</f>
        <v>58.549510313610966</v>
      </c>
    </row>
    <row r="33" spans="1:7" ht="15.75">
      <c r="A33" s="595"/>
      <c r="B33" s="595"/>
      <c r="C33" s="597"/>
      <c r="D33" s="409" t="s">
        <v>33</v>
      </c>
      <c r="E33" s="408"/>
      <c r="F33" s="408"/>
      <c r="G33" s="416"/>
    </row>
    <row r="34" spans="1:7" ht="31.5">
      <c r="A34" s="595"/>
      <c r="B34" s="595"/>
      <c r="C34" s="597"/>
      <c r="D34" s="409" t="s">
        <v>44</v>
      </c>
      <c r="E34" s="408">
        <f>'Форма 1 2022'!M78+'Форма 1 2022'!M79+'Форма 1 2022'!M84+'Форма 1 2022'!M85+'Форма 1 2022'!M86+'Форма 1 2022'!M88+'Форма 1 2022'!M90</f>
        <v>127010.6</v>
      </c>
      <c r="F34" s="408">
        <f>'Форма 1 2022'!N78+'Форма 1 2022'!N79+'Форма 1 2022'!N84+'Форма 1 2022'!N85+'Форма 1 2022'!N86+'Форма 1 2022'!N88+'Форма 1 2022'!N90</f>
        <v>74696.69999999998</v>
      </c>
      <c r="G34" s="417">
        <f>F34/E34*100</f>
        <v>58.81139054535605</v>
      </c>
    </row>
    <row r="35" spans="1:7" ht="15.75">
      <c r="A35" s="595"/>
      <c r="B35" s="595"/>
      <c r="C35" s="597"/>
      <c r="D35" s="409" t="s">
        <v>45</v>
      </c>
      <c r="E35" s="408">
        <f>'Форма 1 2022'!M89</f>
        <v>1479.8</v>
      </c>
      <c r="F35" s="408">
        <f>'Форма 1 2022'!N89</f>
        <v>533.8</v>
      </c>
      <c r="G35" s="417">
        <f>F35/E35*100</f>
        <v>36.07244222192188</v>
      </c>
    </row>
    <row r="36" spans="1:7" ht="15.75">
      <c r="A36" s="595"/>
      <c r="B36" s="595"/>
      <c r="C36" s="597"/>
      <c r="D36" s="409" t="s">
        <v>104</v>
      </c>
      <c r="E36" s="408">
        <f>'[1]Форма 1 (1-19)'!M57+'[1]Форма 1 (1-19)'!M58</f>
        <v>0</v>
      </c>
      <c r="F36" s="408">
        <v>0</v>
      </c>
      <c r="G36" s="417">
        <v>0</v>
      </c>
    </row>
    <row r="37" spans="1:7" ht="47.25">
      <c r="A37" s="595"/>
      <c r="B37" s="595"/>
      <c r="C37" s="597"/>
      <c r="D37" s="412" t="s">
        <v>105</v>
      </c>
      <c r="E37" s="408">
        <v>0</v>
      </c>
      <c r="F37" s="408">
        <v>0</v>
      </c>
      <c r="G37" s="408">
        <v>0</v>
      </c>
    </row>
    <row r="38" spans="1:7" ht="15.75">
      <c r="A38" s="595"/>
      <c r="B38" s="595"/>
      <c r="C38" s="597"/>
      <c r="D38" s="412" t="s">
        <v>46</v>
      </c>
      <c r="E38" s="408">
        <v>14192.8</v>
      </c>
      <c r="F38" s="408">
        <v>9256.2</v>
      </c>
      <c r="G38" s="408">
        <f>F38/E38*100</f>
        <v>65.21757510850573</v>
      </c>
    </row>
    <row r="39" spans="1:7" ht="23.25" customHeight="1">
      <c r="A39" s="589" t="s">
        <v>20</v>
      </c>
      <c r="B39" s="589" t="s">
        <v>57</v>
      </c>
      <c r="C39" s="593" t="s">
        <v>108</v>
      </c>
      <c r="D39" s="402" t="s">
        <v>101</v>
      </c>
      <c r="E39" s="405">
        <f>E40</f>
        <v>45706.5</v>
      </c>
      <c r="F39" s="405">
        <f>F40+F43</f>
        <v>15488.9</v>
      </c>
      <c r="G39" s="405">
        <f>F39/E39*100</f>
        <v>33.88774025576231</v>
      </c>
    </row>
    <row r="40" spans="1:7" ht="15.75">
      <c r="A40" s="589"/>
      <c r="B40" s="589"/>
      <c r="C40" s="593"/>
      <c r="D40" s="262" t="s">
        <v>43</v>
      </c>
      <c r="E40" s="408">
        <f>E42+E43</f>
        <v>45706.5</v>
      </c>
      <c r="F40" s="408">
        <f>F42+F43</f>
        <v>15488.9</v>
      </c>
      <c r="G40" s="408">
        <f>F40/E40*100</f>
        <v>33.88774025576231</v>
      </c>
    </row>
    <row r="41" spans="1:7" ht="15.75">
      <c r="A41" s="589"/>
      <c r="B41" s="589"/>
      <c r="C41" s="593"/>
      <c r="D41" s="409" t="s">
        <v>33</v>
      </c>
      <c r="E41" s="408"/>
      <c r="F41" s="408"/>
      <c r="G41" s="408"/>
    </row>
    <row r="42" spans="1:7" ht="31.5">
      <c r="A42" s="589"/>
      <c r="B42" s="589"/>
      <c r="C42" s="593"/>
      <c r="D42" s="409" t="s">
        <v>44</v>
      </c>
      <c r="E42" s="408">
        <f>'Форма 1 2022'!M100+'Форма 1 2022'!M103+'Форма 1 2022'!M104+'Форма 1 2022'!M105+'Форма 1 2022'!M107</f>
        <v>32263.100000000002</v>
      </c>
      <c r="F42" s="408">
        <f>'Форма 1 2022'!N100+'Форма 1 2022'!N103+'Форма 1 2022'!N104+'Форма 1 2022'!N105+'Форма 1 2022'!N107</f>
        <v>15488.9</v>
      </c>
      <c r="G42" s="408">
        <f>F42/E42*100</f>
        <v>48.00809593622435</v>
      </c>
    </row>
    <row r="43" spans="1:7" ht="35.25" customHeight="1">
      <c r="A43" s="589"/>
      <c r="B43" s="589"/>
      <c r="C43" s="593"/>
      <c r="D43" s="409" t="s">
        <v>45</v>
      </c>
      <c r="E43" s="408">
        <f>'Форма 1 2022'!M106</f>
        <v>13443.4</v>
      </c>
      <c r="F43" s="408">
        <f>'Форма 1 2022'!N106</f>
        <v>0</v>
      </c>
      <c r="G43" s="408">
        <f>F43/E43*100</f>
        <v>0</v>
      </c>
    </row>
    <row r="44" spans="1:7" ht="15.75">
      <c r="A44" s="589"/>
      <c r="B44" s="589"/>
      <c r="C44" s="593"/>
      <c r="D44" s="409" t="s">
        <v>104</v>
      </c>
      <c r="E44" s="408">
        <v>0</v>
      </c>
      <c r="F44" s="408">
        <v>0</v>
      </c>
      <c r="G44" s="408">
        <v>0</v>
      </c>
    </row>
    <row r="45" spans="1:7" ht="47.25">
      <c r="A45" s="589"/>
      <c r="B45" s="589"/>
      <c r="C45" s="593"/>
      <c r="D45" s="412" t="s">
        <v>105</v>
      </c>
      <c r="E45" s="408">
        <v>0</v>
      </c>
      <c r="F45" s="408">
        <v>0</v>
      </c>
      <c r="G45" s="408">
        <v>0</v>
      </c>
    </row>
    <row r="46" spans="1:7" ht="15.75">
      <c r="A46" s="589"/>
      <c r="B46" s="589"/>
      <c r="C46" s="593"/>
      <c r="D46" s="412" t="s">
        <v>46</v>
      </c>
      <c r="E46" s="408">
        <v>0</v>
      </c>
      <c r="F46" s="408">
        <v>0</v>
      </c>
      <c r="G46" s="408">
        <v>0</v>
      </c>
    </row>
    <row r="47" spans="1:7" ht="15.75">
      <c r="A47" s="589" t="s">
        <v>20</v>
      </c>
      <c r="B47" s="589" t="s">
        <v>62</v>
      </c>
      <c r="C47" s="593" t="s">
        <v>109</v>
      </c>
      <c r="D47" s="402" t="s">
        <v>101</v>
      </c>
      <c r="E47" s="405">
        <f>E48</f>
        <v>73412.59999999999</v>
      </c>
      <c r="F47" s="405">
        <f>F48</f>
        <v>32151.5</v>
      </c>
      <c r="G47" s="405">
        <f>F47/E47*100</f>
        <v>43.79561546655479</v>
      </c>
    </row>
    <row r="48" spans="1:7" ht="15.75">
      <c r="A48" s="589"/>
      <c r="B48" s="589"/>
      <c r="C48" s="593"/>
      <c r="D48" s="262" t="s">
        <v>43</v>
      </c>
      <c r="E48" s="408">
        <f>E50+E51+E52</f>
        <v>73412.59999999999</v>
      </c>
      <c r="F48" s="408">
        <f>F50+F51+F52</f>
        <v>32151.5</v>
      </c>
      <c r="G48" s="408">
        <f>F48/E48*100</f>
        <v>43.79561546655479</v>
      </c>
    </row>
    <row r="49" spans="1:7" ht="15.75">
      <c r="A49" s="589"/>
      <c r="B49" s="589"/>
      <c r="C49" s="593"/>
      <c r="D49" s="409" t="s">
        <v>33</v>
      </c>
      <c r="E49" s="408"/>
      <c r="F49" s="408"/>
      <c r="G49" s="408"/>
    </row>
    <row r="50" spans="1:7" ht="31.5">
      <c r="A50" s="589"/>
      <c r="B50" s="589"/>
      <c r="C50" s="593"/>
      <c r="D50" s="409" t="s">
        <v>44</v>
      </c>
      <c r="E50" s="408">
        <f>'Форма 1 2022'!M111+'Форма 1 2022'!M113+'Форма 1 2022'!M116+299.3</f>
        <v>11251.8</v>
      </c>
      <c r="F50" s="408">
        <f>'Форма 1 2022'!N111+'Форма 1 2022'!N113+'Форма 1 2022'!N116+126.5</f>
        <v>5642</v>
      </c>
      <c r="G50" s="408">
        <f>F50/E50*100</f>
        <v>50.14308821699639</v>
      </c>
    </row>
    <row r="51" spans="1:7" ht="15.75">
      <c r="A51" s="589"/>
      <c r="B51" s="589"/>
      <c r="C51" s="593"/>
      <c r="D51" s="409" t="s">
        <v>45</v>
      </c>
      <c r="E51" s="408">
        <f>'Форма 1 2022'!M112+'Форма 1 2022'!M115-299.3-48216.8</f>
        <v>13943.999999999993</v>
      </c>
      <c r="F51" s="408">
        <f>'Форма 1 2022'!N112+'Форма 1 2022'!N115-126.5-20391</f>
        <v>6118.5</v>
      </c>
      <c r="G51" s="408">
        <f>F51/E51*100</f>
        <v>43.87908777969021</v>
      </c>
    </row>
    <row r="52" spans="1:7" ht="15.75">
      <c r="A52" s="589"/>
      <c r="B52" s="589"/>
      <c r="C52" s="593"/>
      <c r="D52" s="409" t="s">
        <v>382</v>
      </c>
      <c r="E52" s="408">
        <v>48216.8</v>
      </c>
      <c r="F52" s="408">
        <v>20391</v>
      </c>
      <c r="G52" s="408">
        <f>F52/E52*100</f>
        <v>42.290239086791324</v>
      </c>
    </row>
    <row r="53" spans="1:7" ht="47.25">
      <c r="A53" s="589"/>
      <c r="B53" s="589"/>
      <c r="C53" s="593"/>
      <c r="D53" s="412" t="s">
        <v>105</v>
      </c>
      <c r="E53" s="408">
        <v>0</v>
      </c>
      <c r="F53" s="408">
        <v>0</v>
      </c>
      <c r="G53" s="408">
        <v>0</v>
      </c>
    </row>
    <row r="54" spans="1:7" ht="15.75">
      <c r="A54" s="589"/>
      <c r="B54" s="589"/>
      <c r="C54" s="593"/>
      <c r="D54" s="412" t="s">
        <v>46</v>
      </c>
      <c r="E54" s="408">
        <v>0</v>
      </c>
      <c r="F54" s="408">
        <v>0</v>
      </c>
      <c r="G54" s="408">
        <v>0</v>
      </c>
    </row>
    <row r="55" spans="1:7" ht="15.75">
      <c r="A55" s="589" t="s">
        <v>20</v>
      </c>
      <c r="B55" s="589" t="s">
        <v>64</v>
      </c>
      <c r="C55" s="590" t="s">
        <v>125</v>
      </c>
      <c r="D55" s="402" t="s">
        <v>101</v>
      </c>
      <c r="E55" s="405">
        <f>E56+E61+E62</f>
        <v>29022.4</v>
      </c>
      <c r="F55" s="405">
        <f>F56+F61+F62</f>
        <v>15467.5</v>
      </c>
      <c r="G55" s="405">
        <f>F55/E55*100</f>
        <v>53.2950410717239</v>
      </c>
    </row>
    <row r="56" spans="1:7" ht="15.75">
      <c r="A56" s="589"/>
      <c r="B56" s="589"/>
      <c r="C56" s="591"/>
      <c r="D56" s="262" t="s">
        <v>43</v>
      </c>
      <c r="E56" s="408">
        <f>E58+E59</f>
        <v>17636.4</v>
      </c>
      <c r="F56" s="408">
        <f>F58+F59</f>
        <v>5079.9</v>
      </c>
      <c r="G56" s="408">
        <f>F56/E56*100</f>
        <v>28.80349731237667</v>
      </c>
    </row>
    <row r="57" spans="1:7" ht="15.75">
      <c r="A57" s="589"/>
      <c r="B57" s="589"/>
      <c r="C57" s="591"/>
      <c r="D57" s="409" t="s">
        <v>33</v>
      </c>
      <c r="E57" s="408"/>
      <c r="F57" s="408"/>
      <c r="G57" s="408"/>
    </row>
    <row r="58" spans="1:7" ht="31.5">
      <c r="A58" s="589"/>
      <c r="B58" s="589"/>
      <c r="C58" s="591"/>
      <c r="D58" s="409" t="s">
        <v>44</v>
      </c>
      <c r="E58" s="408">
        <f>'Форма 1 2022'!M122+'Форма 1 2022'!M126+'Форма 1 2022'!M128+'Форма 1 2022'!M130+'Форма 1 2022'!M132+'Форма 1 2022'!M133+'Форма 1 2022'!M134+'Форма 1 2022'!M138+'Форма 1 2022'!M140+'Форма 1 2022'!M142</f>
        <v>4672.1</v>
      </c>
      <c r="F58" s="408">
        <f>'Форма 1 2022'!N122+'Форма 1 2022'!N126+'Форма 1 2022'!N128+'Форма 1 2022'!N130+'Форма 1 2022'!N132+'Форма 1 2022'!N133+'Форма 1 2022'!N134+'Форма 1 2022'!N138+'Форма 1 2022'!N140+'Форма 1 2022'!N142</f>
        <v>2647.2</v>
      </c>
      <c r="G58" s="408">
        <f>F58/E58*100</f>
        <v>56.65974615269364</v>
      </c>
    </row>
    <row r="59" spans="1:7" ht="15.75">
      <c r="A59" s="589"/>
      <c r="B59" s="589"/>
      <c r="C59" s="591"/>
      <c r="D59" s="409" t="s">
        <v>45</v>
      </c>
      <c r="E59" s="408">
        <f>'Форма 1 2022'!M127+'Форма 1 2022'!M129+'Форма 1 2022'!M131+'Форма 1 2022'!M135+'Форма 1 2022'!M137+'Форма 1 2022'!M139+'Форма 1 2022'!M143</f>
        <v>12964.3</v>
      </c>
      <c r="F59" s="408">
        <f>'Форма 1 2022'!N127+'Форма 1 2022'!N129+'Форма 1 2022'!N131+'Форма 1 2022'!N135+'Форма 1 2022'!N137+'Форма 1 2022'!N139+'Форма 1 2022'!N143</f>
        <v>2432.7000000000003</v>
      </c>
      <c r="G59" s="408">
        <f>F59/E59*100</f>
        <v>18.7646074219202</v>
      </c>
    </row>
    <row r="60" spans="1:7" ht="15.75">
      <c r="A60" s="589"/>
      <c r="B60" s="589"/>
      <c r="C60" s="591"/>
      <c r="D60" s="409" t="s">
        <v>104</v>
      </c>
      <c r="E60" s="408">
        <v>0</v>
      </c>
      <c r="F60" s="408">
        <v>0</v>
      </c>
      <c r="G60" s="408">
        <v>0</v>
      </c>
    </row>
    <row r="61" spans="1:7" ht="47.25">
      <c r="A61" s="589"/>
      <c r="B61" s="589"/>
      <c r="C61" s="591"/>
      <c r="D61" s="412" t="s">
        <v>105</v>
      </c>
      <c r="E61" s="408">
        <v>0</v>
      </c>
      <c r="F61" s="408">
        <v>0</v>
      </c>
      <c r="G61" s="408">
        <v>0</v>
      </c>
    </row>
    <row r="62" spans="1:7" ht="15.75">
      <c r="A62" s="589"/>
      <c r="B62" s="589"/>
      <c r="C62" s="592"/>
      <c r="D62" s="412" t="s">
        <v>46</v>
      </c>
      <c r="E62" s="408">
        <v>11386</v>
      </c>
      <c r="F62" s="408">
        <v>10387.6</v>
      </c>
      <c r="G62" s="408">
        <f>F62/E62*100</f>
        <v>91.23133672931671</v>
      </c>
    </row>
  </sheetData>
  <sheetProtection/>
  <mergeCells count="31">
    <mergeCell ref="A1:G1"/>
    <mergeCell ref="A3:G3"/>
    <mergeCell ref="A4:B5"/>
    <mergeCell ref="C4:C6"/>
    <mergeCell ref="D4:D6"/>
    <mergeCell ref="E4:F4"/>
    <mergeCell ref="G4:G6"/>
    <mergeCell ref="E5:E6"/>
    <mergeCell ref="F5:F6"/>
    <mergeCell ref="A2:G2"/>
    <mergeCell ref="A7:A14"/>
    <mergeCell ref="B7:B14"/>
    <mergeCell ref="C7:C14"/>
    <mergeCell ref="A15:A22"/>
    <mergeCell ref="B15:B22"/>
    <mergeCell ref="C15:C22"/>
    <mergeCell ref="A23:A30"/>
    <mergeCell ref="B23:B30"/>
    <mergeCell ref="C23:C30"/>
    <mergeCell ref="A31:A38"/>
    <mergeCell ref="B31:B38"/>
    <mergeCell ref="C31:C38"/>
    <mergeCell ref="A55:A62"/>
    <mergeCell ref="B55:B62"/>
    <mergeCell ref="C55:C62"/>
    <mergeCell ref="A39:A46"/>
    <mergeCell ref="B39:B46"/>
    <mergeCell ref="C39:C46"/>
    <mergeCell ref="A47:A54"/>
    <mergeCell ref="B47:B54"/>
    <mergeCell ref="C47:C54"/>
  </mergeCells>
  <printOptions/>
  <pageMargins left="0.984251968503937" right="0.984251968503937" top="0.984251968503937" bottom="0.984251968503937" header="0.5118110236220472" footer="0.5118110236220472"/>
  <pageSetup fitToWidth="0" fitToHeight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8"/>
  <sheetViews>
    <sheetView view="pageBreakPreview" zoomScale="90" zoomScaleNormal="90" zoomScaleSheetLayoutView="90" zoomScalePageLayoutView="110" workbookViewId="0" topLeftCell="A63">
      <selection activeCell="B1" sqref="A1:L68"/>
    </sheetView>
  </sheetViews>
  <sheetFormatPr defaultColWidth="9.140625" defaultRowHeight="15"/>
  <cols>
    <col min="1" max="2" width="3.57421875" style="66" customWidth="1"/>
    <col min="3" max="3" width="3.8515625" style="66" customWidth="1"/>
    <col min="4" max="4" width="3.140625" style="66" customWidth="1"/>
    <col min="5" max="5" width="37.8515625" style="107" customWidth="1"/>
    <col min="6" max="6" width="16.7109375" style="66" customWidth="1"/>
    <col min="7" max="8" width="12.421875" style="66" customWidth="1"/>
    <col min="9" max="9" width="39.7109375" style="108" customWidth="1"/>
    <col min="10" max="10" width="49.57421875" style="107" customWidth="1"/>
    <col min="11" max="11" width="19.28125" style="66" customWidth="1"/>
  </cols>
  <sheetData>
    <row r="1" spans="1:11" s="74" customFormat="1" ht="30.75" customHeight="1">
      <c r="A1" s="71"/>
      <c r="B1" s="71"/>
      <c r="C1" s="71"/>
      <c r="D1" s="72"/>
      <c r="E1" s="73"/>
      <c r="F1" s="71"/>
      <c r="G1" s="71"/>
      <c r="H1" s="71"/>
      <c r="I1" s="71"/>
      <c r="J1" s="624"/>
      <c r="K1" s="624"/>
    </row>
    <row r="2" spans="1:12" s="74" customFormat="1" ht="36.75" customHeight="1">
      <c r="A2" s="609" t="s">
        <v>524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</row>
    <row r="3" spans="1:14" s="75" customFormat="1" ht="20.25" customHeight="1">
      <c r="A3" s="609" t="s">
        <v>180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76"/>
      <c r="M3" s="76"/>
      <c r="N3" s="76"/>
    </row>
    <row r="4" spans="1:11" s="109" customFormat="1" ht="42.75" customHeight="1">
      <c r="A4" s="625" t="s">
        <v>9</v>
      </c>
      <c r="B4" s="626"/>
      <c r="C4" s="626"/>
      <c r="D4" s="627"/>
      <c r="E4" s="628" t="s">
        <v>15</v>
      </c>
      <c r="F4" s="611" t="s">
        <v>181</v>
      </c>
      <c r="G4" s="611" t="s">
        <v>38</v>
      </c>
      <c r="H4" s="611" t="s">
        <v>39</v>
      </c>
      <c r="I4" s="611" t="s">
        <v>6</v>
      </c>
      <c r="J4" s="611" t="s">
        <v>34</v>
      </c>
      <c r="K4" s="616" t="s">
        <v>35</v>
      </c>
    </row>
    <row r="5" spans="1:11" ht="15.75" customHeight="1">
      <c r="A5" s="77" t="s">
        <v>14</v>
      </c>
      <c r="B5" s="77" t="s">
        <v>10</v>
      </c>
      <c r="C5" s="77" t="s">
        <v>11</v>
      </c>
      <c r="D5" s="77" t="s">
        <v>12</v>
      </c>
      <c r="E5" s="629"/>
      <c r="F5" s="612"/>
      <c r="G5" s="612"/>
      <c r="H5" s="612"/>
      <c r="I5" s="612"/>
      <c r="J5" s="612"/>
      <c r="K5" s="617"/>
    </row>
    <row r="6" spans="1:11" s="78" customFormat="1" ht="24" customHeight="1">
      <c r="A6" s="115" t="s">
        <v>20</v>
      </c>
      <c r="B6" s="115" t="s">
        <v>8</v>
      </c>
      <c r="C6" s="115"/>
      <c r="D6" s="115"/>
      <c r="E6" s="613" t="s">
        <v>106</v>
      </c>
      <c r="F6" s="614"/>
      <c r="G6" s="615"/>
      <c r="H6" s="112"/>
      <c r="I6" s="116"/>
      <c r="J6" s="318"/>
      <c r="K6" s="115"/>
    </row>
    <row r="7" spans="1:11" s="66" customFormat="1" ht="77.25" customHeight="1">
      <c r="A7" s="83" t="s">
        <v>20</v>
      </c>
      <c r="B7" s="83" t="s">
        <v>8</v>
      </c>
      <c r="C7" s="83" t="s">
        <v>20</v>
      </c>
      <c r="D7" s="80">
        <v>1</v>
      </c>
      <c r="E7" s="23" t="s">
        <v>233</v>
      </c>
      <c r="F7" s="80" t="s">
        <v>161</v>
      </c>
      <c r="G7" s="80">
        <v>2022</v>
      </c>
      <c r="H7" s="80">
        <v>2022</v>
      </c>
      <c r="I7" s="23" t="s">
        <v>234</v>
      </c>
      <c r="J7" s="23" t="s">
        <v>234</v>
      </c>
      <c r="K7" s="83"/>
    </row>
    <row r="8" spans="1:11" s="66" customFormat="1" ht="99" customHeight="1">
      <c r="A8" s="83" t="s">
        <v>20</v>
      </c>
      <c r="B8" s="83" t="s">
        <v>8</v>
      </c>
      <c r="C8" s="83" t="s">
        <v>20</v>
      </c>
      <c r="D8" s="83" t="s">
        <v>7</v>
      </c>
      <c r="E8" s="23" t="s">
        <v>184</v>
      </c>
      <c r="F8" s="80" t="s">
        <v>161</v>
      </c>
      <c r="G8" s="80">
        <v>2022</v>
      </c>
      <c r="H8" s="80">
        <v>2022</v>
      </c>
      <c r="I8" s="23" t="s">
        <v>235</v>
      </c>
      <c r="J8" s="23" t="s">
        <v>452</v>
      </c>
      <c r="K8" s="83"/>
    </row>
    <row r="9" spans="1:11" s="66" customFormat="1" ht="224.25" customHeight="1">
      <c r="A9" s="83" t="s">
        <v>20</v>
      </c>
      <c r="B9" s="83" t="s">
        <v>8</v>
      </c>
      <c r="C9" s="83" t="s">
        <v>20</v>
      </c>
      <c r="D9" s="83" t="s">
        <v>55</v>
      </c>
      <c r="E9" s="23" t="s">
        <v>236</v>
      </c>
      <c r="F9" s="80" t="s">
        <v>161</v>
      </c>
      <c r="G9" s="80">
        <v>2022</v>
      </c>
      <c r="H9" s="80">
        <v>2022</v>
      </c>
      <c r="I9" s="23" t="s">
        <v>237</v>
      </c>
      <c r="J9" s="23" t="s">
        <v>453</v>
      </c>
      <c r="K9" s="83"/>
    </row>
    <row r="10" spans="1:11" s="66" customFormat="1" ht="42" customHeight="1">
      <c r="A10" s="83" t="s">
        <v>20</v>
      </c>
      <c r="B10" s="83" t="s">
        <v>8</v>
      </c>
      <c r="C10" s="83" t="s">
        <v>20</v>
      </c>
      <c r="D10" s="83" t="s">
        <v>65</v>
      </c>
      <c r="E10" s="23" t="s">
        <v>408</v>
      </c>
      <c r="F10" s="80" t="s">
        <v>161</v>
      </c>
      <c r="G10" s="80">
        <v>2022</v>
      </c>
      <c r="H10" s="80">
        <v>2022</v>
      </c>
      <c r="I10" s="23" t="s">
        <v>409</v>
      </c>
      <c r="J10" s="23" t="s">
        <v>457</v>
      </c>
      <c r="K10" s="83"/>
    </row>
    <row r="11" spans="1:11" s="66" customFormat="1" ht="73.5" customHeight="1">
      <c r="A11" s="83" t="s">
        <v>20</v>
      </c>
      <c r="B11" s="83" t="s">
        <v>8</v>
      </c>
      <c r="C11" s="83" t="s">
        <v>13</v>
      </c>
      <c r="D11" s="83" t="s">
        <v>8</v>
      </c>
      <c r="E11" s="23" t="s">
        <v>58</v>
      </c>
      <c r="F11" s="80" t="s">
        <v>161</v>
      </c>
      <c r="G11" s="80">
        <v>2022</v>
      </c>
      <c r="H11" s="80">
        <v>2022</v>
      </c>
      <c r="I11" s="23" t="s">
        <v>238</v>
      </c>
      <c r="J11" s="23" t="s">
        <v>454</v>
      </c>
      <c r="K11" s="83"/>
    </row>
    <row r="12" spans="1:11" s="66" customFormat="1" ht="121.5" customHeight="1">
      <c r="A12" s="83" t="s">
        <v>20</v>
      </c>
      <c r="B12" s="83" t="s">
        <v>8</v>
      </c>
      <c r="C12" s="83" t="s">
        <v>13</v>
      </c>
      <c r="D12" s="83" t="s">
        <v>7</v>
      </c>
      <c r="E12" s="23" t="s">
        <v>239</v>
      </c>
      <c r="F12" s="80" t="s">
        <v>161</v>
      </c>
      <c r="G12" s="80">
        <v>2022</v>
      </c>
      <c r="H12" s="80">
        <v>2022</v>
      </c>
      <c r="I12" s="23" t="s">
        <v>240</v>
      </c>
      <c r="J12" s="23" t="s">
        <v>455</v>
      </c>
      <c r="K12" s="83"/>
    </row>
    <row r="13" spans="1:11" s="66" customFormat="1" ht="116.25" customHeight="1">
      <c r="A13" s="83" t="s">
        <v>20</v>
      </c>
      <c r="B13" s="83" t="s">
        <v>8</v>
      </c>
      <c r="C13" s="83" t="s">
        <v>13</v>
      </c>
      <c r="D13" s="83" t="s">
        <v>55</v>
      </c>
      <c r="E13" s="23" t="s">
        <v>189</v>
      </c>
      <c r="F13" s="80" t="s">
        <v>161</v>
      </c>
      <c r="G13" s="80">
        <v>2022</v>
      </c>
      <c r="H13" s="80">
        <v>2022</v>
      </c>
      <c r="I13" s="23" t="s">
        <v>241</v>
      </c>
      <c r="J13" s="23" t="s">
        <v>456</v>
      </c>
      <c r="K13" s="83"/>
    </row>
    <row r="14" spans="1:11" s="66" customFormat="1" ht="82.5" customHeight="1">
      <c r="A14" s="79" t="s">
        <v>20</v>
      </c>
      <c r="B14" s="79" t="s">
        <v>8</v>
      </c>
      <c r="C14" s="79" t="s">
        <v>73</v>
      </c>
      <c r="D14" s="79"/>
      <c r="E14" s="81" t="s">
        <v>242</v>
      </c>
      <c r="F14" s="82" t="s">
        <v>161</v>
      </c>
      <c r="G14" s="80">
        <v>2022</v>
      </c>
      <c r="H14" s="80">
        <v>2022</v>
      </c>
      <c r="I14" s="418" t="s">
        <v>243</v>
      </c>
      <c r="J14" s="319" t="s">
        <v>276</v>
      </c>
      <c r="K14" s="103"/>
    </row>
    <row r="15" spans="1:11" s="66" customFormat="1" ht="66.75" customHeight="1" hidden="1">
      <c r="A15" s="79" t="s">
        <v>20</v>
      </c>
      <c r="B15" s="79" t="s">
        <v>8</v>
      </c>
      <c r="C15" s="79" t="s">
        <v>60</v>
      </c>
      <c r="D15" s="83"/>
      <c r="E15" s="81" t="s">
        <v>244</v>
      </c>
      <c r="F15" s="80" t="s">
        <v>163</v>
      </c>
      <c r="G15" s="80">
        <v>2022</v>
      </c>
      <c r="H15" s="80">
        <v>2022</v>
      </c>
      <c r="I15" s="23" t="s">
        <v>245</v>
      </c>
      <c r="J15" s="319" t="s">
        <v>276</v>
      </c>
      <c r="K15" s="79"/>
    </row>
    <row r="16" spans="1:11" s="66" customFormat="1" ht="60" customHeight="1">
      <c r="A16" s="79" t="s">
        <v>20</v>
      </c>
      <c r="B16" s="79" t="s">
        <v>8</v>
      </c>
      <c r="C16" s="79" t="s">
        <v>67</v>
      </c>
      <c r="D16" s="83"/>
      <c r="E16" s="81" t="s">
        <v>212</v>
      </c>
      <c r="F16" s="82" t="s">
        <v>161</v>
      </c>
      <c r="G16" s="80">
        <v>2022</v>
      </c>
      <c r="H16" s="80">
        <v>2022</v>
      </c>
      <c r="I16" s="81" t="s">
        <v>246</v>
      </c>
      <c r="J16" s="319" t="s">
        <v>520</v>
      </c>
      <c r="K16" s="79"/>
    </row>
    <row r="17" spans="1:11" s="66" customFormat="1" ht="24.75" customHeight="1">
      <c r="A17" s="419"/>
      <c r="B17" s="419"/>
      <c r="C17" s="419"/>
      <c r="D17" s="419"/>
      <c r="E17" s="243" t="s">
        <v>337</v>
      </c>
      <c r="F17" s="420"/>
      <c r="G17" s="421"/>
      <c r="H17" s="422"/>
      <c r="I17" s="308" t="s">
        <v>338</v>
      </c>
      <c r="J17" s="320"/>
      <c r="K17" s="423"/>
    </row>
    <row r="18" spans="1:11" s="85" customFormat="1" ht="23.25" customHeight="1">
      <c r="A18" s="110" t="s">
        <v>20</v>
      </c>
      <c r="B18" s="110" t="s">
        <v>7</v>
      </c>
      <c r="C18" s="110"/>
      <c r="D18" s="110"/>
      <c r="E18" s="613" t="s">
        <v>107</v>
      </c>
      <c r="F18" s="614"/>
      <c r="G18" s="615"/>
      <c r="H18" s="113"/>
      <c r="I18" s="114"/>
      <c r="J18" s="81"/>
      <c r="K18" s="110"/>
    </row>
    <row r="19" spans="1:11" s="66" customFormat="1" ht="239.25" customHeight="1">
      <c r="A19" s="79" t="s">
        <v>20</v>
      </c>
      <c r="B19" s="79" t="s">
        <v>7</v>
      </c>
      <c r="C19" s="79" t="s">
        <v>20</v>
      </c>
      <c r="D19" s="83"/>
      <c r="E19" s="81" t="s">
        <v>247</v>
      </c>
      <c r="F19" s="82"/>
      <c r="G19" s="82">
        <v>2022</v>
      </c>
      <c r="H19" s="80">
        <v>2022</v>
      </c>
      <c r="I19" s="81"/>
      <c r="J19" s="23" t="s">
        <v>448</v>
      </c>
      <c r="K19" s="79"/>
    </row>
    <row r="20" spans="1:11" s="66" customFormat="1" ht="129.75" customHeight="1">
      <c r="A20" s="83" t="s">
        <v>20</v>
      </c>
      <c r="B20" s="83" t="s">
        <v>7</v>
      </c>
      <c r="C20" s="86" t="s">
        <v>20</v>
      </c>
      <c r="D20" s="83" t="s">
        <v>62</v>
      </c>
      <c r="E20" s="23" t="s">
        <v>401</v>
      </c>
      <c r="F20" s="80" t="s">
        <v>161</v>
      </c>
      <c r="G20" s="82">
        <v>2022</v>
      </c>
      <c r="H20" s="80">
        <v>2022</v>
      </c>
      <c r="I20" s="23" t="s">
        <v>532</v>
      </c>
      <c r="J20" s="23" t="s">
        <v>533</v>
      </c>
      <c r="K20" s="83"/>
    </row>
    <row r="21" spans="1:11" s="66" customFormat="1" ht="74.25" customHeight="1">
      <c r="A21" s="83" t="s">
        <v>20</v>
      </c>
      <c r="B21" s="83" t="s">
        <v>7</v>
      </c>
      <c r="C21" s="86" t="s">
        <v>20</v>
      </c>
      <c r="D21" s="83" t="s">
        <v>64</v>
      </c>
      <c r="E21" s="23" t="s">
        <v>204</v>
      </c>
      <c r="F21" s="80" t="s">
        <v>161</v>
      </c>
      <c r="G21" s="82">
        <v>2022</v>
      </c>
      <c r="H21" s="80">
        <v>2022</v>
      </c>
      <c r="I21" s="23" t="s">
        <v>534</v>
      </c>
      <c r="J21" s="23" t="s">
        <v>535</v>
      </c>
      <c r="K21" s="83"/>
    </row>
    <row r="22" spans="1:11" s="66" customFormat="1" ht="46.5" customHeight="1">
      <c r="A22" s="83" t="s">
        <v>20</v>
      </c>
      <c r="B22" s="83" t="s">
        <v>7</v>
      </c>
      <c r="C22" s="86" t="s">
        <v>20</v>
      </c>
      <c r="D22" s="83" t="s">
        <v>66</v>
      </c>
      <c r="E22" s="23" t="s">
        <v>408</v>
      </c>
      <c r="F22" s="80" t="s">
        <v>161</v>
      </c>
      <c r="G22" s="82">
        <v>2022</v>
      </c>
      <c r="H22" s="80">
        <v>2022</v>
      </c>
      <c r="I22" s="424" t="s">
        <v>409</v>
      </c>
      <c r="J22" s="23" t="s">
        <v>410</v>
      </c>
      <c r="K22" s="83"/>
    </row>
    <row r="23" spans="1:11" s="66" customFormat="1" ht="75.75" customHeight="1">
      <c r="A23" s="79" t="s">
        <v>20</v>
      </c>
      <c r="B23" s="79" t="s">
        <v>7</v>
      </c>
      <c r="C23" s="79" t="s">
        <v>60</v>
      </c>
      <c r="D23" s="83"/>
      <c r="E23" s="23" t="s">
        <v>293</v>
      </c>
      <c r="F23" s="80" t="s">
        <v>161</v>
      </c>
      <c r="G23" s="82">
        <v>2022</v>
      </c>
      <c r="H23" s="80">
        <v>2022</v>
      </c>
      <c r="I23" s="23" t="s">
        <v>536</v>
      </c>
      <c r="J23" s="23" t="s">
        <v>537</v>
      </c>
      <c r="K23" s="79"/>
    </row>
    <row r="24" spans="1:11" s="66" customFormat="1" ht="73.5" customHeight="1">
      <c r="A24" s="79" t="s">
        <v>20</v>
      </c>
      <c r="B24" s="79" t="s">
        <v>7</v>
      </c>
      <c r="C24" s="79" t="s">
        <v>67</v>
      </c>
      <c r="D24" s="83" t="s">
        <v>8</v>
      </c>
      <c r="E24" s="23" t="s">
        <v>388</v>
      </c>
      <c r="F24" s="80" t="s">
        <v>389</v>
      </c>
      <c r="G24" s="82">
        <v>2022</v>
      </c>
      <c r="H24" s="80">
        <v>2022</v>
      </c>
      <c r="I24" s="23" t="s">
        <v>390</v>
      </c>
      <c r="J24" s="23" t="s">
        <v>538</v>
      </c>
      <c r="K24" s="79"/>
    </row>
    <row r="25" spans="1:11" s="66" customFormat="1" ht="96" customHeight="1">
      <c r="A25" s="79" t="s">
        <v>20</v>
      </c>
      <c r="B25" s="79" t="s">
        <v>7</v>
      </c>
      <c r="C25" s="79" t="s">
        <v>79</v>
      </c>
      <c r="D25" s="83"/>
      <c r="E25" s="23" t="s">
        <v>292</v>
      </c>
      <c r="F25" s="80" t="s">
        <v>161</v>
      </c>
      <c r="G25" s="82">
        <v>2022</v>
      </c>
      <c r="H25" s="80">
        <v>2022</v>
      </c>
      <c r="I25" s="23" t="s">
        <v>539</v>
      </c>
      <c r="J25" s="23" t="s">
        <v>491</v>
      </c>
      <c r="K25" s="79"/>
    </row>
    <row r="26" spans="1:11" s="66" customFormat="1" ht="82.5" customHeight="1">
      <c r="A26" s="79" t="s">
        <v>20</v>
      </c>
      <c r="B26" s="79" t="s">
        <v>7</v>
      </c>
      <c r="C26" s="79" t="s">
        <v>53</v>
      </c>
      <c r="D26" s="83"/>
      <c r="E26" s="23" t="s">
        <v>215</v>
      </c>
      <c r="F26" s="80" t="s">
        <v>161</v>
      </c>
      <c r="G26" s="82">
        <v>2022</v>
      </c>
      <c r="H26" s="80">
        <v>2022</v>
      </c>
      <c r="I26" s="23" t="s">
        <v>540</v>
      </c>
      <c r="J26" s="23" t="s">
        <v>521</v>
      </c>
      <c r="K26" s="79"/>
    </row>
    <row r="27" spans="1:11" ht="30" customHeight="1">
      <c r="A27" s="238"/>
      <c r="B27" s="238"/>
      <c r="C27" s="238"/>
      <c r="D27" s="238"/>
      <c r="E27" s="239" t="s">
        <v>339</v>
      </c>
      <c r="F27" s="240"/>
      <c r="G27" s="241"/>
      <c r="H27" s="242"/>
      <c r="I27" s="243" t="s">
        <v>340</v>
      </c>
      <c r="J27" s="320"/>
      <c r="K27" s="244"/>
    </row>
    <row r="28" spans="1:11" s="66" customFormat="1" ht="39" customHeight="1">
      <c r="A28" s="79" t="s">
        <v>20</v>
      </c>
      <c r="B28" s="110" t="s">
        <v>55</v>
      </c>
      <c r="C28" s="110"/>
      <c r="D28" s="111"/>
      <c r="E28" s="605" t="s">
        <v>364</v>
      </c>
      <c r="F28" s="606"/>
      <c r="G28" s="606"/>
      <c r="H28" s="607"/>
      <c r="I28" s="608"/>
      <c r="J28" s="321"/>
      <c r="K28" s="87"/>
    </row>
    <row r="29" spans="1:11" s="66" customFormat="1" ht="47.25" customHeight="1">
      <c r="A29" s="79" t="s">
        <v>20</v>
      </c>
      <c r="B29" s="79" t="s">
        <v>55</v>
      </c>
      <c r="C29" s="79" t="s">
        <v>20</v>
      </c>
      <c r="D29" s="83"/>
      <c r="E29" s="81" t="s">
        <v>74</v>
      </c>
      <c r="F29" s="80"/>
      <c r="G29" s="80"/>
      <c r="H29" s="80"/>
      <c r="I29" s="81"/>
      <c r="J29" s="81"/>
      <c r="K29" s="79"/>
    </row>
    <row r="30" spans="1:11" s="66" customFormat="1" ht="207" customHeight="1">
      <c r="A30" s="83" t="s">
        <v>20</v>
      </c>
      <c r="B30" s="83" t="s">
        <v>55</v>
      </c>
      <c r="C30" s="83" t="s">
        <v>20</v>
      </c>
      <c r="D30" s="83" t="s">
        <v>8</v>
      </c>
      <c r="E30" s="23" t="s">
        <v>405</v>
      </c>
      <c r="F30" s="80" t="s">
        <v>165</v>
      </c>
      <c r="G30" s="80">
        <v>2022</v>
      </c>
      <c r="H30" s="80">
        <v>2022</v>
      </c>
      <c r="I30" s="23" t="s">
        <v>248</v>
      </c>
      <c r="J30" s="23" t="s">
        <v>525</v>
      </c>
      <c r="K30" s="83"/>
    </row>
    <row r="31" spans="1:11" s="66" customFormat="1" ht="79.5" customHeight="1">
      <c r="A31" s="83" t="s">
        <v>20</v>
      </c>
      <c r="B31" s="83" t="s">
        <v>55</v>
      </c>
      <c r="C31" s="83" t="s">
        <v>20</v>
      </c>
      <c r="D31" s="83" t="s">
        <v>55</v>
      </c>
      <c r="E31" s="23" t="s">
        <v>249</v>
      </c>
      <c r="F31" s="80" t="s">
        <v>165</v>
      </c>
      <c r="G31" s="80">
        <v>2022</v>
      </c>
      <c r="H31" s="80">
        <v>2022</v>
      </c>
      <c r="I31" s="486" t="s">
        <v>541</v>
      </c>
      <c r="J31" s="23" t="s">
        <v>493</v>
      </c>
      <c r="K31" s="83"/>
    </row>
    <row r="32" spans="1:11" s="66" customFormat="1" ht="109.5" customHeight="1">
      <c r="A32" s="83" t="s">
        <v>20</v>
      </c>
      <c r="B32" s="83" t="s">
        <v>55</v>
      </c>
      <c r="C32" s="83" t="s">
        <v>20</v>
      </c>
      <c r="D32" s="83" t="s">
        <v>57</v>
      </c>
      <c r="E32" s="23" t="s">
        <v>250</v>
      </c>
      <c r="F32" s="80" t="s">
        <v>165</v>
      </c>
      <c r="G32" s="80">
        <v>2022</v>
      </c>
      <c r="H32" s="80">
        <v>2022</v>
      </c>
      <c r="I32" s="23" t="s">
        <v>542</v>
      </c>
      <c r="J32" s="23" t="s">
        <v>543</v>
      </c>
      <c r="K32" s="83"/>
    </row>
    <row r="33" spans="1:11" s="66" customFormat="1" ht="84" customHeight="1">
      <c r="A33" s="83" t="s">
        <v>20</v>
      </c>
      <c r="B33" s="83" t="s">
        <v>55</v>
      </c>
      <c r="C33" s="83" t="s">
        <v>20</v>
      </c>
      <c r="D33" s="83" t="s">
        <v>64</v>
      </c>
      <c r="E33" s="23" t="s">
        <v>251</v>
      </c>
      <c r="F33" s="80" t="s">
        <v>165</v>
      </c>
      <c r="G33" s="80">
        <v>2022</v>
      </c>
      <c r="H33" s="80">
        <v>2022</v>
      </c>
      <c r="I33" s="23" t="s">
        <v>252</v>
      </c>
      <c r="J33" s="23" t="s">
        <v>544</v>
      </c>
      <c r="K33" s="83"/>
    </row>
    <row r="34" spans="1:11" s="66" customFormat="1" ht="99.75" customHeight="1">
      <c r="A34" s="83" t="s">
        <v>20</v>
      </c>
      <c r="B34" s="83" t="s">
        <v>55</v>
      </c>
      <c r="C34" s="83" t="s">
        <v>20</v>
      </c>
      <c r="D34" s="83" t="s">
        <v>65</v>
      </c>
      <c r="E34" s="23" t="s">
        <v>253</v>
      </c>
      <c r="F34" s="80" t="s">
        <v>165</v>
      </c>
      <c r="G34" s="80">
        <v>2022</v>
      </c>
      <c r="H34" s="80">
        <v>2022</v>
      </c>
      <c r="I34" s="23" t="s">
        <v>248</v>
      </c>
      <c r="J34" s="23" t="s">
        <v>492</v>
      </c>
      <c r="K34" s="83"/>
    </row>
    <row r="35" spans="1:11" s="66" customFormat="1" ht="83.25" customHeight="1">
      <c r="A35" s="83" t="s">
        <v>20</v>
      </c>
      <c r="B35" s="83" t="s">
        <v>55</v>
      </c>
      <c r="C35" s="83" t="s">
        <v>20</v>
      </c>
      <c r="D35" s="83" t="s">
        <v>404</v>
      </c>
      <c r="E35" s="23" t="s">
        <v>406</v>
      </c>
      <c r="F35" s="80" t="s">
        <v>165</v>
      </c>
      <c r="G35" s="80">
        <v>2022</v>
      </c>
      <c r="H35" s="80">
        <v>2022</v>
      </c>
      <c r="I35" s="23" t="s">
        <v>545</v>
      </c>
      <c r="J35" s="23" t="s">
        <v>407</v>
      </c>
      <c r="K35" s="83"/>
    </row>
    <row r="36" spans="1:11" s="66" customFormat="1" ht="75" customHeight="1">
      <c r="A36" s="83" t="s">
        <v>20</v>
      </c>
      <c r="B36" s="83" t="s">
        <v>55</v>
      </c>
      <c r="C36" s="83" t="s">
        <v>20</v>
      </c>
      <c r="D36" s="83" t="s">
        <v>59</v>
      </c>
      <c r="E36" s="23" t="s">
        <v>408</v>
      </c>
      <c r="F36" s="80" t="s">
        <v>165</v>
      </c>
      <c r="G36" s="80">
        <v>2022</v>
      </c>
      <c r="H36" s="80">
        <v>2022</v>
      </c>
      <c r="I36" s="23" t="s">
        <v>409</v>
      </c>
      <c r="J36" s="23" t="s">
        <v>411</v>
      </c>
      <c r="K36" s="83"/>
    </row>
    <row r="37" spans="1:11" s="66" customFormat="1" ht="90" customHeight="1">
      <c r="A37" s="83" t="s">
        <v>20</v>
      </c>
      <c r="B37" s="83" t="s">
        <v>55</v>
      </c>
      <c r="C37" s="83" t="s">
        <v>13</v>
      </c>
      <c r="D37" s="83" t="s">
        <v>8</v>
      </c>
      <c r="E37" s="23" t="s">
        <v>164</v>
      </c>
      <c r="F37" s="80" t="s">
        <v>165</v>
      </c>
      <c r="G37" s="80">
        <v>2022</v>
      </c>
      <c r="H37" s="80">
        <v>2022</v>
      </c>
      <c r="I37" s="23" t="s">
        <v>254</v>
      </c>
      <c r="J37" s="425" t="s">
        <v>494</v>
      </c>
      <c r="K37" s="83"/>
    </row>
    <row r="38" spans="1:11" s="66" customFormat="1" ht="51" customHeight="1">
      <c r="A38" s="88" t="s">
        <v>20</v>
      </c>
      <c r="B38" s="88" t="s">
        <v>55</v>
      </c>
      <c r="C38" s="88" t="s">
        <v>13</v>
      </c>
      <c r="D38" s="88" t="s">
        <v>7</v>
      </c>
      <c r="E38" s="89" t="s">
        <v>78</v>
      </c>
      <c r="F38" s="90" t="s">
        <v>170</v>
      </c>
      <c r="G38" s="80">
        <v>2022</v>
      </c>
      <c r="H38" s="80">
        <v>2022</v>
      </c>
      <c r="I38" s="89" t="s">
        <v>255</v>
      </c>
      <c r="J38" s="89" t="s">
        <v>495</v>
      </c>
      <c r="K38" s="91"/>
    </row>
    <row r="39" spans="1:11" s="66" customFormat="1" ht="42.75" customHeight="1">
      <c r="A39" s="88" t="s">
        <v>20</v>
      </c>
      <c r="B39" s="88" t="s">
        <v>55</v>
      </c>
      <c r="C39" s="88" t="s">
        <v>13</v>
      </c>
      <c r="D39" s="88" t="s">
        <v>55</v>
      </c>
      <c r="E39" s="89" t="s">
        <v>76</v>
      </c>
      <c r="F39" s="80" t="s">
        <v>161</v>
      </c>
      <c r="G39" s="80">
        <v>2022</v>
      </c>
      <c r="H39" s="80">
        <v>2022</v>
      </c>
      <c r="I39" s="426" t="s">
        <v>403</v>
      </c>
      <c r="J39" s="23" t="s">
        <v>402</v>
      </c>
      <c r="K39" s="91"/>
    </row>
    <row r="40" spans="1:11" s="66" customFormat="1" ht="55.5" customHeight="1" hidden="1">
      <c r="A40" s="79" t="s">
        <v>20</v>
      </c>
      <c r="B40" s="79" t="s">
        <v>55</v>
      </c>
      <c r="C40" s="427" t="s">
        <v>73</v>
      </c>
      <c r="D40" s="83"/>
      <c r="E40" s="81" t="s">
        <v>226</v>
      </c>
      <c r="F40" s="80" t="s">
        <v>161</v>
      </c>
      <c r="G40" s="80">
        <v>2022</v>
      </c>
      <c r="H40" s="80">
        <v>2022</v>
      </c>
      <c r="I40" s="81" t="s">
        <v>256</v>
      </c>
      <c r="J40" s="23"/>
      <c r="K40" s="79"/>
    </row>
    <row r="41" spans="1:11" s="66" customFormat="1" ht="57" customHeight="1">
      <c r="A41" s="79" t="s">
        <v>20</v>
      </c>
      <c r="B41" s="79" t="s">
        <v>55</v>
      </c>
      <c r="C41" s="79" t="s">
        <v>67</v>
      </c>
      <c r="D41" s="83"/>
      <c r="E41" s="418" t="s">
        <v>223</v>
      </c>
      <c r="F41" s="103" t="s">
        <v>224</v>
      </c>
      <c r="G41" s="80">
        <v>2022</v>
      </c>
      <c r="H41" s="80">
        <v>2022</v>
      </c>
      <c r="I41" s="428" t="s">
        <v>351</v>
      </c>
      <c r="J41" s="319" t="s">
        <v>276</v>
      </c>
      <c r="K41" s="84"/>
    </row>
    <row r="42" spans="1:11" ht="30" customHeight="1">
      <c r="A42" s="238"/>
      <c r="B42" s="238"/>
      <c r="C42" s="238"/>
      <c r="D42" s="238"/>
      <c r="E42" s="239" t="s">
        <v>341</v>
      </c>
      <c r="F42" s="240"/>
      <c r="G42" s="241"/>
      <c r="H42" s="242"/>
      <c r="I42" s="243" t="s">
        <v>342</v>
      </c>
      <c r="J42" s="320"/>
      <c r="K42" s="244"/>
    </row>
    <row r="43" spans="1:11" s="78" customFormat="1" ht="23.25" customHeight="1">
      <c r="A43" s="110" t="s">
        <v>20</v>
      </c>
      <c r="B43" s="110" t="s">
        <v>57</v>
      </c>
      <c r="C43" s="110"/>
      <c r="D43" s="110"/>
      <c r="E43" s="618" t="s">
        <v>108</v>
      </c>
      <c r="F43" s="619"/>
      <c r="G43" s="620"/>
      <c r="H43" s="236"/>
      <c r="I43" s="117"/>
      <c r="J43" s="322"/>
      <c r="K43" s="110"/>
    </row>
    <row r="44" spans="1:11" s="66" customFormat="1" ht="80.25" customHeight="1">
      <c r="A44" s="79" t="s">
        <v>20</v>
      </c>
      <c r="B44" s="79" t="s">
        <v>57</v>
      </c>
      <c r="C44" s="79" t="s">
        <v>20</v>
      </c>
      <c r="D44" s="83"/>
      <c r="E44" s="81" t="s">
        <v>257</v>
      </c>
      <c r="F44" s="82" t="s">
        <v>163</v>
      </c>
      <c r="G44" s="82">
        <v>2022</v>
      </c>
      <c r="H44" s="82">
        <v>2022</v>
      </c>
      <c r="I44" s="24" t="s">
        <v>385</v>
      </c>
      <c r="J44" s="23" t="s">
        <v>449</v>
      </c>
      <c r="K44" s="79"/>
    </row>
    <row r="45" spans="1:11" s="66" customFormat="1" ht="64.5" customHeight="1">
      <c r="A45" s="79" t="s">
        <v>20</v>
      </c>
      <c r="B45" s="79" t="s">
        <v>57</v>
      </c>
      <c r="C45" s="79" t="s">
        <v>13</v>
      </c>
      <c r="D45" s="83"/>
      <c r="E45" s="81" t="s">
        <v>80</v>
      </c>
      <c r="F45" s="82" t="s">
        <v>163</v>
      </c>
      <c r="G45" s="82">
        <v>2022</v>
      </c>
      <c r="H45" s="82">
        <v>2022</v>
      </c>
      <c r="I45" s="24" t="s">
        <v>386</v>
      </c>
      <c r="J45" s="23" t="s">
        <v>450</v>
      </c>
      <c r="K45" s="79"/>
    </row>
    <row r="46" spans="1:11" s="66" customFormat="1" ht="68.25" customHeight="1">
      <c r="A46" s="79" t="s">
        <v>20</v>
      </c>
      <c r="B46" s="79" t="s">
        <v>57</v>
      </c>
      <c r="C46" s="79" t="s">
        <v>73</v>
      </c>
      <c r="D46" s="79"/>
      <c r="E46" s="81" t="s">
        <v>166</v>
      </c>
      <c r="F46" s="80" t="s">
        <v>163</v>
      </c>
      <c r="G46" s="82">
        <v>2022</v>
      </c>
      <c r="H46" s="82">
        <v>2022</v>
      </c>
      <c r="I46" s="24" t="s">
        <v>169</v>
      </c>
      <c r="J46" s="23" t="s">
        <v>496</v>
      </c>
      <c r="K46" s="83"/>
    </row>
    <row r="47" spans="1:11" s="66" customFormat="1" ht="64.5" customHeight="1">
      <c r="A47" s="79" t="s">
        <v>20</v>
      </c>
      <c r="B47" s="79" t="s">
        <v>57</v>
      </c>
      <c r="C47" s="79" t="s">
        <v>60</v>
      </c>
      <c r="D47" s="79"/>
      <c r="E47" s="81" t="s">
        <v>167</v>
      </c>
      <c r="F47" s="80" t="s">
        <v>163</v>
      </c>
      <c r="G47" s="82">
        <v>2022</v>
      </c>
      <c r="H47" s="82">
        <v>2022</v>
      </c>
      <c r="I47" s="24" t="s">
        <v>258</v>
      </c>
      <c r="J47" s="23" t="s">
        <v>497</v>
      </c>
      <c r="K47" s="83"/>
    </row>
    <row r="48" spans="1:11" s="66" customFormat="1" ht="68.25" customHeight="1">
      <c r="A48" s="79" t="s">
        <v>20</v>
      </c>
      <c r="B48" s="79" t="s">
        <v>57</v>
      </c>
      <c r="C48" s="79" t="s">
        <v>67</v>
      </c>
      <c r="D48" s="79"/>
      <c r="E48" s="81" t="s">
        <v>168</v>
      </c>
      <c r="F48" s="80" t="s">
        <v>163</v>
      </c>
      <c r="G48" s="82">
        <v>2022</v>
      </c>
      <c r="H48" s="82">
        <v>2022</v>
      </c>
      <c r="I48" s="24" t="s">
        <v>259</v>
      </c>
      <c r="J48" s="429" t="s">
        <v>498</v>
      </c>
      <c r="K48" s="83"/>
    </row>
    <row r="49" spans="1:11" s="66" customFormat="1" ht="79.5" customHeight="1">
      <c r="A49" s="79" t="s">
        <v>20</v>
      </c>
      <c r="B49" s="79" t="s">
        <v>57</v>
      </c>
      <c r="C49" s="79" t="s">
        <v>53</v>
      </c>
      <c r="D49" s="79"/>
      <c r="E49" s="81" t="s">
        <v>260</v>
      </c>
      <c r="F49" s="80" t="s">
        <v>163</v>
      </c>
      <c r="G49" s="82">
        <v>2022</v>
      </c>
      <c r="H49" s="82">
        <v>2022</v>
      </c>
      <c r="I49" s="24" t="s">
        <v>261</v>
      </c>
      <c r="J49" s="23" t="s">
        <v>504</v>
      </c>
      <c r="K49" s="83"/>
    </row>
    <row r="50" spans="1:11" s="66" customFormat="1" ht="87" customHeight="1">
      <c r="A50" s="79" t="s">
        <v>20</v>
      </c>
      <c r="B50" s="79" t="s">
        <v>57</v>
      </c>
      <c r="C50" s="79" t="s">
        <v>262</v>
      </c>
      <c r="D50" s="79"/>
      <c r="E50" s="81" t="s">
        <v>263</v>
      </c>
      <c r="F50" s="80" t="s">
        <v>163</v>
      </c>
      <c r="G50" s="82">
        <v>2022</v>
      </c>
      <c r="H50" s="82">
        <v>2022</v>
      </c>
      <c r="I50" s="24" t="s">
        <v>264</v>
      </c>
      <c r="J50" s="23" t="s">
        <v>365</v>
      </c>
      <c r="K50" s="83"/>
    </row>
    <row r="51" spans="1:11" ht="30" customHeight="1">
      <c r="A51" s="238"/>
      <c r="B51" s="238"/>
      <c r="C51" s="238"/>
      <c r="D51" s="238"/>
      <c r="E51" s="239" t="s">
        <v>343</v>
      </c>
      <c r="F51" s="240"/>
      <c r="G51" s="241"/>
      <c r="H51" s="242"/>
      <c r="I51" s="243" t="s">
        <v>344</v>
      </c>
      <c r="J51" s="320"/>
      <c r="K51" s="244"/>
    </row>
    <row r="52" spans="1:11" s="95" customFormat="1" ht="26.25" customHeight="1">
      <c r="A52" s="118" t="s">
        <v>20</v>
      </c>
      <c r="B52" s="118">
        <v>5</v>
      </c>
      <c r="C52" s="119"/>
      <c r="D52" s="119"/>
      <c r="E52" s="613" t="s">
        <v>109</v>
      </c>
      <c r="F52" s="614"/>
      <c r="G52" s="615"/>
      <c r="H52" s="113"/>
      <c r="I52" s="120"/>
      <c r="J52" s="323"/>
      <c r="K52" s="121"/>
    </row>
    <row r="53" spans="1:11" s="95" customFormat="1" ht="52.5" customHeight="1">
      <c r="A53" s="93" t="s">
        <v>20</v>
      </c>
      <c r="B53" s="93">
        <v>5</v>
      </c>
      <c r="C53" s="93" t="s">
        <v>20</v>
      </c>
      <c r="D53" s="92"/>
      <c r="E53" s="81" t="s">
        <v>82</v>
      </c>
      <c r="F53" s="92"/>
      <c r="G53" s="82"/>
      <c r="H53" s="82"/>
      <c r="I53" s="94"/>
      <c r="J53" s="323"/>
      <c r="K53" s="82"/>
    </row>
    <row r="54" spans="1:14" s="430" customFormat="1" ht="96">
      <c r="A54" s="92" t="s">
        <v>20</v>
      </c>
      <c r="B54" s="92">
        <v>5</v>
      </c>
      <c r="C54" s="83" t="s">
        <v>20</v>
      </c>
      <c r="D54" s="83" t="s">
        <v>8</v>
      </c>
      <c r="E54" s="23" t="s">
        <v>322</v>
      </c>
      <c r="F54" s="80" t="s">
        <v>163</v>
      </c>
      <c r="G54" s="80">
        <v>2022</v>
      </c>
      <c r="H54" s="80">
        <v>2022</v>
      </c>
      <c r="I54" s="23" t="s">
        <v>265</v>
      </c>
      <c r="J54" s="23" t="s">
        <v>413</v>
      </c>
      <c r="K54" s="96"/>
      <c r="N54" s="97"/>
    </row>
    <row r="55" spans="1:11" s="97" customFormat="1" ht="74.25" customHeight="1">
      <c r="A55" s="92" t="s">
        <v>20</v>
      </c>
      <c r="B55" s="92">
        <v>5</v>
      </c>
      <c r="C55" s="83" t="s">
        <v>20</v>
      </c>
      <c r="D55" s="83" t="s">
        <v>7</v>
      </c>
      <c r="E55" s="23" t="s">
        <v>416</v>
      </c>
      <c r="F55" s="80" t="s">
        <v>163</v>
      </c>
      <c r="G55" s="80">
        <v>2022</v>
      </c>
      <c r="H55" s="80">
        <v>2022</v>
      </c>
      <c r="I55" s="24" t="s">
        <v>546</v>
      </c>
      <c r="J55" s="23" t="s">
        <v>414</v>
      </c>
      <c r="K55" s="92"/>
    </row>
    <row r="56" spans="1:11" s="97" customFormat="1" ht="70.5" customHeight="1">
      <c r="A56" s="98" t="s">
        <v>20</v>
      </c>
      <c r="B56" s="98">
        <v>5</v>
      </c>
      <c r="C56" s="98" t="s">
        <v>20</v>
      </c>
      <c r="D56" s="88" t="s">
        <v>55</v>
      </c>
      <c r="E56" s="89" t="s">
        <v>266</v>
      </c>
      <c r="F56" s="80" t="s">
        <v>163</v>
      </c>
      <c r="G56" s="80">
        <v>2022</v>
      </c>
      <c r="H56" s="80">
        <v>2022</v>
      </c>
      <c r="I56" s="98" t="s">
        <v>267</v>
      </c>
      <c r="J56" s="23" t="s">
        <v>547</v>
      </c>
      <c r="K56" s="98"/>
    </row>
    <row r="57" spans="1:11" s="66" customFormat="1" ht="96.75" customHeight="1">
      <c r="A57" s="88" t="s">
        <v>20</v>
      </c>
      <c r="B57" s="88" t="s">
        <v>62</v>
      </c>
      <c r="C57" s="88" t="s">
        <v>20</v>
      </c>
      <c r="D57" s="88" t="s">
        <v>57</v>
      </c>
      <c r="E57" s="89" t="s">
        <v>268</v>
      </c>
      <c r="F57" s="80" t="s">
        <v>163</v>
      </c>
      <c r="G57" s="80">
        <v>2022</v>
      </c>
      <c r="H57" s="80">
        <v>2022</v>
      </c>
      <c r="I57" s="89" t="s">
        <v>336</v>
      </c>
      <c r="J57" s="89" t="s">
        <v>415</v>
      </c>
      <c r="K57" s="91"/>
    </row>
    <row r="58" spans="1:11" s="66" customFormat="1" ht="71.25" customHeight="1">
      <c r="A58" s="88" t="s">
        <v>20</v>
      </c>
      <c r="B58" s="88" t="s">
        <v>62</v>
      </c>
      <c r="C58" s="88" t="s">
        <v>20</v>
      </c>
      <c r="D58" s="88" t="s">
        <v>62</v>
      </c>
      <c r="E58" s="89" t="s">
        <v>334</v>
      </c>
      <c r="F58" s="80" t="s">
        <v>163</v>
      </c>
      <c r="G58" s="80">
        <v>2022</v>
      </c>
      <c r="H58" s="80">
        <v>2022</v>
      </c>
      <c r="I58" s="89" t="s">
        <v>335</v>
      </c>
      <c r="J58" s="89" t="s">
        <v>417</v>
      </c>
      <c r="K58" s="91"/>
    </row>
    <row r="59" spans="1:11" ht="30" customHeight="1">
      <c r="A59" s="238"/>
      <c r="B59" s="238"/>
      <c r="C59" s="238"/>
      <c r="D59" s="238"/>
      <c r="E59" s="239" t="s">
        <v>345</v>
      </c>
      <c r="F59" s="240"/>
      <c r="G59" s="241"/>
      <c r="H59" s="242"/>
      <c r="I59" s="243" t="s">
        <v>346</v>
      </c>
      <c r="J59" s="320"/>
      <c r="K59" s="244"/>
    </row>
    <row r="60" spans="1:11" s="101" customFormat="1" ht="25.5" customHeight="1">
      <c r="A60" s="122">
        <v>1</v>
      </c>
      <c r="B60" s="122">
        <v>6</v>
      </c>
      <c r="C60" s="122"/>
      <c r="D60" s="122"/>
      <c r="E60" s="621" t="s">
        <v>125</v>
      </c>
      <c r="F60" s="622"/>
      <c r="G60" s="623"/>
      <c r="H60" s="123"/>
      <c r="I60" s="124"/>
      <c r="J60" s="23"/>
      <c r="K60" s="122"/>
    </row>
    <row r="61" spans="1:11" s="431" customFormat="1" ht="54" customHeight="1">
      <c r="A61" s="102" t="s">
        <v>20</v>
      </c>
      <c r="B61" s="103">
        <v>6</v>
      </c>
      <c r="C61" s="79" t="s">
        <v>20</v>
      </c>
      <c r="D61" s="99"/>
      <c r="E61" s="81" t="s">
        <v>171</v>
      </c>
      <c r="F61" s="82"/>
      <c r="G61" s="82"/>
      <c r="H61" s="82"/>
      <c r="I61" s="104"/>
      <c r="J61" s="81"/>
      <c r="K61" s="82"/>
    </row>
    <row r="62" spans="1:11" s="431" customFormat="1" ht="76.5" customHeight="1">
      <c r="A62" s="105" t="s">
        <v>20</v>
      </c>
      <c r="B62" s="99">
        <v>6</v>
      </c>
      <c r="C62" s="83" t="s">
        <v>20</v>
      </c>
      <c r="D62" s="99">
        <v>1</v>
      </c>
      <c r="E62" s="23" t="s">
        <v>171</v>
      </c>
      <c r="F62" s="80" t="s">
        <v>161</v>
      </c>
      <c r="G62" s="80">
        <v>2022</v>
      </c>
      <c r="H62" s="80">
        <v>2022</v>
      </c>
      <c r="I62" s="100" t="s">
        <v>269</v>
      </c>
      <c r="J62" s="23" t="s">
        <v>418</v>
      </c>
      <c r="K62" s="106"/>
    </row>
    <row r="63" spans="1:11" s="66" customFormat="1" ht="60" customHeight="1">
      <c r="A63" s="102" t="s">
        <v>20</v>
      </c>
      <c r="B63" s="103">
        <v>6</v>
      </c>
      <c r="C63" s="79" t="s">
        <v>13</v>
      </c>
      <c r="D63" s="103"/>
      <c r="E63" s="81" t="s">
        <v>172</v>
      </c>
      <c r="F63" s="82" t="s">
        <v>161</v>
      </c>
      <c r="G63" s="80">
        <v>2022</v>
      </c>
      <c r="H63" s="80">
        <v>2022</v>
      </c>
      <c r="I63" s="100" t="s">
        <v>270</v>
      </c>
      <c r="J63" s="23" t="s">
        <v>419</v>
      </c>
      <c r="K63" s="82"/>
    </row>
    <row r="64" spans="1:11" s="66" customFormat="1" ht="48" customHeight="1">
      <c r="A64" s="102" t="s">
        <v>20</v>
      </c>
      <c r="B64" s="103">
        <v>6</v>
      </c>
      <c r="C64" s="79" t="s">
        <v>73</v>
      </c>
      <c r="D64" s="103"/>
      <c r="E64" s="81" t="s">
        <v>92</v>
      </c>
      <c r="F64" s="82" t="s">
        <v>161</v>
      </c>
      <c r="G64" s="80">
        <v>2022</v>
      </c>
      <c r="H64" s="80">
        <v>2022</v>
      </c>
      <c r="I64" s="104" t="s">
        <v>420</v>
      </c>
      <c r="J64" s="23" t="s">
        <v>519</v>
      </c>
      <c r="K64" s="82"/>
    </row>
    <row r="65" spans="1:11" s="66" customFormat="1" ht="70.5" customHeight="1">
      <c r="A65" s="79" t="s">
        <v>20</v>
      </c>
      <c r="B65" s="82">
        <v>6</v>
      </c>
      <c r="C65" s="79" t="s">
        <v>60</v>
      </c>
      <c r="D65" s="82"/>
      <c r="E65" s="81" t="s">
        <v>271</v>
      </c>
      <c r="F65" s="82" t="s">
        <v>51</v>
      </c>
      <c r="G65" s="80">
        <v>2022</v>
      </c>
      <c r="H65" s="80">
        <v>2022</v>
      </c>
      <c r="I65" s="81" t="s">
        <v>272</v>
      </c>
      <c r="J65" s="23" t="s">
        <v>517</v>
      </c>
      <c r="K65" s="82"/>
    </row>
    <row r="66" spans="1:11" ht="79.5" customHeight="1">
      <c r="A66" s="79" t="s">
        <v>20</v>
      </c>
      <c r="B66" s="82">
        <v>6</v>
      </c>
      <c r="C66" s="79" t="s">
        <v>67</v>
      </c>
      <c r="D66" s="82"/>
      <c r="E66" s="81" t="s">
        <v>99</v>
      </c>
      <c r="F66" s="82" t="s">
        <v>51</v>
      </c>
      <c r="G66" s="80">
        <v>2022</v>
      </c>
      <c r="H66" s="80">
        <v>2022</v>
      </c>
      <c r="I66" s="81" t="s">
        <v>273</v>
      </c>
      <c r="J66" s="23" t="s">
        <v>518</v>
      </c>
      <c r="K66" s="82"/>
    </row>
    <row r="67" spans="1:11" ht="60">
      <c r="A67" s="79" t="s">
        <v>20</v>
      </c>
      <c r="B67" s="82">
        <v>6</v>
      </c>
      <c r="C67" s="79" t="s">
        <v>79</v>
      </c>
      <c r="D67" s="82"/>
      <c r="E67" s="81" t="s">
        <v>173</v>
      </c>
      <c r="F67" s="82" t="s">
        <v>274</v>
      </c>
      <c r="G67" s="80">
        <v>2022</v>
      </c>
      <c r="H67" s="80">
        <v>2022</v>
      </c>
      <c r="I67" s="104" t="s">
        <v>275</v>
      </c>
      <c r="J67" s="23" t="s">
        <v>522</v>
      </c>
      <c r="K67" s="82"/>
    </row>
    <row r="68" spans="1:11" ht="30" customHeight="1">
      <c r="A68" s="238"/>
      <c r="B68" s="419"/>
      <c r="C68" s="419"/>
      <c r="D68" s="419"/>
      <c r="E68" s="243" t="s">
        <v>347</v>
      </c>
      <c r="F68" s="420"/>
      <c r="G68" s="421"/>
      <c r="H68" s="422"/>
      <c r="I68" s="243" t="s">
        <v>348</v>
      </c>
      <c r="J68" s="320"/>
      <c r="K68" s="244"/>
    </row>
  </sheetData>
  <sheetProtection/>
  <mergeCells count="17">
    <mergeCell ref="E43:G43"/>
    <mergeCell ref="E52:G52"/>
    <mergeCell ref="E60:G60"/>
    <mergeCell ref="J1:K1"/>
    <mergeCell ref="A3:K3"/>
    <mergeCell ref="A4:D4"/>
    <mergeCell ref="E4:E5"/>
    <mergeCell ref="F4:F5"/>
    <mergeCell ref="G4:G5"/>
    <mergeCell ref="J4:J5"/>
    <mergeCell ref="E28:I28"/>
    <mergeCell ref="A2:L2"/>
    <mergeCell ref="H4:H5"/>
    <mergeCell ref="I4:I5"/>
    <mergeCell ref="E6:G6"/>
    <mergeCell ref="E18:G18"/>
    <mergeCell ref="K4:K5"/>
  </mergeCells>
  <printOptions/>
  <pageMargins left="0.7086614173228347" right="0.31496062992125984" top="0.5905511811023623" bottom="0.5905511811023623" header="0.31496062992125984" footer="0.31496062992125984"/>
  <pageSetup fitToHeight="0" horizontalDpi="600" verticalDpi="600" orientation="landscape" paperSize="9" scale="65" r:id="rId1"/>
  <headerFooter>
    <oddFooter>&amp;C&amp;P</oddFooter>
  </headerFooter>
  <rowBreaks count="3" manualBreakCount="3">
    <brk id="27" max="10" man="1"/>
    <brk id="42" max="10" man="1"/>
    <brk id="5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1"/>
  <sheetViews>
    <sheetView zoomScaleSheetLayoutView="80" zoomScalePageLayoutView="0" workbookViewId="0" topLeftCell="A15">
      <selection activeCell="E25" sqref="E25"/>
    </sheetView>
  </sheetViews>
  <sheetFormatPr defaultColWidth="8.8515625" defaultRowHeight="15"/>
  <cols>
    <col min="1" max="1" width="6.7109375" style="42" customWidth="1"/>
    <col min="2" max="2" width="5.28125" style="42" customWidth="1"/>
    <col min="3" max="3" width="5.421875" style="42" customWidth="1"/>
    <col min="4" max="4" width="22.28125" style="42" customWidth="1"/>
    <col min="5" max="5" width="38.8515625" style="42" customWidth="1"/>
    <col min="6" max="6" width="9.28125" style="42" customWidth="1"/>
    <col min="7" max="7" width="13.140625" style="42" customWidth="1"/>
    <col min="8" max="8" width="11.8515625" style="42" customWidth="1"/>
    <col min="9" max="9" width="10.8515625" style="42" customWidth="1"/>
    <col min="10" max="10" width="11.57421875" style="42" customWidth="1"/>
    <col min="11" max="11" width="11.140625" style="42" customWidth="1"/>
    <col min="12" max="12" width="11.7109375" style="3" customWidth="1"/>
    <col min="13" max="13" width="12.140625" style="3" customWidth="1"/>
    <col min="14" max="14" width="14.00390625" style="3" customWidth="1"/>
    <col min="15" max="15" width="10.00390625" style="3" bestFit="1" customWidth="1"/>
    <col min="16" max="16384" width="8.8515625" style="3" customWidth="1"/>
  </cols>
  <sheetData>
    <row r="1" spans="1:11" s="1" customFormat="1" ht="26.25" customHeight="1">
      <c r="A1" s="646"/>
      <c r="B1" s="646"/>
      <c r="C1" s="646"/>
      <c r="D1" s="646"/>
      <c r="E1" s="646"/>
      <c r="F1" s="11"/>
      <c r="G1" s="11"/>
      <c r="H1" s="11"/>
      <c r="I1" s="11"/>
      <c r="J1" s="645"/>
      <c r="K1" s="645"/>
    </row>
    <row r="2" spans="1:11" s="1" customFormat="1" ht="15.75" customHeight="1">
      <c r="A2" s="647" t="s">
        <v>129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</row>
    <row r="3" spans="1:11" s="1" customFormat="1" ht="18.75">
      <c r="A3" s="649" t="s">
        <v>391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</row>
    <row r="4" spans="1:11" s="1" customFormat="1" ht="18.75">
      <c r="A4" s="630" t="s">
        <v>180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</row>
    <row r="5" spans="1:11" ht="56.25" customHeight="1">
      <c r="A5" s="639" t="s">
        <v>9</v>
      </c>
      <c r="B5" s="639"/>
      <c r="C5" s="639" t="s">
        <v>25</v>
      </c>
      <c r="D5" s="651" t="s">
        <v>0</v>
      </c>
      <c r="E5" s="651" t="s">
        <v>1</v>
      </c>
      <c r="F5" s="639" t="s">
        <v>2</v>
      </c>
      <c r="G5" s="639" t="s">
        <v>47</v>
      </c>
      <c r="H5" s="639" t="s">
        <v>48</v>
      </c>
      <c r="I5" s="639" t="s">
        <v>130</v>
      </c>
      <c r="J5" s="639" t="s">
        <v>131</v>
      </c>
      <c r="K5" s="639" t="s">
        <v>132</v>
      </c>
    </row>
    <row r="6" spans="1:11" ht="48.75" customHeight="1">
      <c r="A6" s="12" t="s">
        <v>14</v>
      </c>
      <c r="B6" s="12" t="s">
        <v>10</v>
      </c>
      <c r="C6" s="650"/>
      <c r="D6" s="652" t="s">
        <v>3</v>
      </c>
      <c r="E6" s="652" t="s">
        <v>21</v>
      </c>
      <c r="F6" s="640"/>
      <c r="G6" s="640"/>
      <c r="H6" s="640"/>
      <c r="I6" s="640"/>
      <c r="J6" s="640"/>
      <c r="K6" s="640"/>
    </row>
    <row r="7" spans="1:11" ht="21" customHeight="1">
      <c r="A7" s="12">
        <v>1</v>
      </c>
      <c r="B7" s="12">
        <v>2</v>
      </c>
      <c r="C7" s="43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s="14" customFormat="1" ht="15" customHeight="1">
      <c r="A8" s="13" t="s">
        <v>20</v>
      </c>
      <c r="B8" s="13" t="s">
        <v>8</v>
      </c>
      <c r="C8" s="13"/>
      <c r="D8" s="636" t="s">
        <v>106</v>
      </c>
      <c r="E8" s="637"/>
      <c r="F8" s="637"/>
      <c r="G8" s="637"/>
      <c r="H8" s="637"/>
      <c r="I8" s="637"/>
      <c r="J8" s="637"/>
      <c r="K8" s="641"/>
    </row>
    <row r="9" spans="1:14" ht="27.75" customHeight="1">
      <c r="A9" s="642" t="s">
        <v>20</v>
      </c>
      <c r="B9" s="642" t="s">
        <v>8</v>
      </c>
      <c r="C9" s="642" t="s">
        <v>50</v>
      </c>
      <c r="D9" s="644" t="s">
        <v>133</v>
      </c>
      <c r="E9" s="433" t="s">
        <v>111</v>
      </c>
      <c r="F9" s="434" t="s">
        <v>115</v>
      </c>
      <c r="G9" s="435">
        <v>5516</v>
      </c>
      <c r="H9" s="435">
        <v>5516</v>
      </c>
      <c r="I9" s="435">
        <v>5285</v>
      </c>
      <c r="J9" s="436">
        <f>I9/G9*100</f>
        <v>95.81218274111674</v>
      </c>
      <c r="K9" s="436">
        <f>I9/H9*100</f>
        <v>95.81218274111674</v>
      </c>
      <c r="L9" s="15">
        <v>586401.2</v>
      </c>
      <c r="M9" s="15">
        <v>620950.9</v>
      </c>
      <c r="N9" s="15">
        <v>339565.8</v>
      </c>
    </row>
    <row r="10" spans="1:14" ht="28.5" customHeight="1">
      <c r="A10" s="643"/>
      <c r="B10" s="643" t="s">
        <v>8</v>
      </c>
      <c r="C10" s="643"/>
      <c r="D10" s="644" t="s">
        <v>4</v>
      </c>
      <c r="E10" s="433" t="s">
        <v>112</v>
      </c>
      <c r="F10" s="436" t="s">
        <v>5</v>
      </c>
      <c r="G10" s="436">
        <v>586375.4</v>
      </c>
      <c r="H10" s="436">
        <f>'Форма 1 2022'!M18+'Форма 1 2022'!M19</f>
        <v>620950.9</v>
      </c>
      <c r="I10" s="436">
        <f>'Форма 1 2022'!N18+'Форма 1 2022'!N19</f>
        <v>339565.8</v>
      </c>
      <c r="J10" s="436">
        <f>I10/G10*100</f>
        <v>57.909284734659735</v>
      </c>
      <c r="K10" s="436">
        <f>I10/H10*100</f>
        <v>54.68480680195486</v>
      </c>
      <c r="L10" s="16" t="s">
        <v>489</v>
      </c>
      <c r="M10" s="17"/>
      <c r="N10" s="17"/>
    </row>
    <row r="11" spans="1:13" ht="15" customHeight="1">
      <c r="A11" s="13" t="s">
        <v>20</v>
      </c>
      <c r="B11" s="13" t="s">
        <v>7</v>
      </c>
      <c r="C11" s="13"/>
      <c r="D11" s="636" t="s">
        <v>107</v>
      </c>
      <c r="E11" s="637"/>
      <c r="F11" s="637"/>
      <c r="G11" s="637"/>
      <c r="H11" s="637"/>
      <c r="I11" s="637"/>
      <c r="J11" s="637"/>
      <c r="K11" s="637"/>
      <c r="L11" s="18"/>
      <c r="M11" s="237"/>
    </row>
    <row r="12" spans="1:15" ht="27.75" customHeight="1">
      <c r="A12" s="631" t="s">
        <v>20</v>
      </c>
      <c r="B12" s="631" t="s">
        <v>7</v>
      </c>
      <c r="C12" s="631" t="s">
        <v>50</v>
      </c>
      <c r="D12" s="635" t="s">
        <v>113</v>
      </c>
      <c r="E12" s="437" t="s">
        <v>114</v>
      </c>
      <c r="F12" s="434" t="s">
        <v>115</v>
      </c>
      <c r="G12" s="438">
        <v>5291</v>
      </c>
      <c r="H12" s="438">
        <v>5291</v>
      </c>
      <c r="I12" s="438">
        <v>5265</v>
      </c>
      <c r="J12" s="439">
        <f>H12/G12*100</f>
        <v>100</v>
      </c>
      <c r="K12" s="439">
        <f>I12/H12*100</f>
        <v>99.5085995085995</v>
      </c>
      <c r="L12" s="19">
        <f>'Форма 1 2022'!L44+'Форма 1 2022'!L48</f>
        <v>383849.80000000005</v>
      </c>
      <c r="M12" s="19">
        <f>'Форма 1 2022'!M44+'Форма 1 2022'!M48</f>
        <v>443347</v>
      </c>
      <c r="N12" s="19">
        <f>'Форма 1 2022'!N44+'Форма 1 2022'!N48</f>
        <v>296116.5</v>
      </c>
      <c r="O12" s="3" t="s">
        <v>451</v>
      </c>
    </row>
    <row r="13" spans="1:14" ht="27" customHeight="1">
      <c r="A13" s="638"/>
      <c r="B13" s="638"/>
      <c r="C13" s="638"/>
      <c r="D13" s="633"/>
      <c r="E13" s="440" t="s">
        <v>116</v>
      </c>
      <c r="F13" s="441" t="s">
        <v>5</v>
      </c>
      <c r="G13" s="439">
        <v>173590</v>
      </c>
      <c r="H13" s="439">
        <v>200491.36</v>
      </c>
      <c r="I13" s="439">
        <v>134054.46</v>
      </c>
      <c r="J13" s="439">
        <f>I13/G13*100</f>
        <v>77.22475949075407</v>
      </c>
      <c r="K13" s="439">
        <f>I13/H13*100</f>
        <v>66.86296107722546</v>
      </c>
      <c r="L13" s="18">
        <f>G12+G14+G16</f>
        <v>11700</v>
      </c>
      <c r="M13" s="18">
        <f>H12+H14+H16</f>
        <v>11700</v>
      </c>
      <c r="N13" s="18">
        <f>I12+I14+I16</f>
        <v>11630</v>
      </c>
    </row>
    <row r="14" spans="1:14" ht="15">
      <c r="A14" s="638"/>
      <c r="B14" s="638"/>
      <c r="C14" s="638"/>
      <c r="D14" s="635" t="s">
        <v>117</v>
      </c>
      <c r="E14" s="437" t="s">
        <v>114</v>
      </c>
      <c r="F14" s="434" t="s">
        <v>115</v>
      </c>
      <c r="G14" s="438">
        <v>5716</v>
      </c>
      <c r="H14" s="438">
        <v>5716</v>
      </c>
      <c r="I14" s="438">
        <v>5682</v>
      </c>
      <c r="J14" s="439">
        <f>I14/G14*100</f>
        <v>99.40517844646605</v>
      </c>
      <c r="K14" s="439">
        <f>I14/H14*100</f>
        <v>99.40517844646605</v>
      </c>
      <c r="L14" s="305">
        <f>L12/L13</f>
        <v>32.80767521367522</v>
      </c>
      <c r="M14" s="305">
        <f>M12/M13</f>
        <v>37.89290598290598</v>
      </c>
      <c r="N14" s="305">
        <f>N12/N13</f>
        <v>25.461435941530524</v>
      </c>
    </row>
    <row r="15" spans="1:15" ht="33.75" customHeight="1">
      <c r="A15" s="638"/>
      <c r="B15" s="638"/>
      <c r="C15" s="638"/>
      <c r="D15" s="633"/>
      <c r="E15" s="440" t="s">
        <v>116</v>
      </c>
      <c r="F15" s="441" t="s">
        <v>5</v>
      </c>
      <c r="G15" s="439">
        <v>187538.5</v>
      </c>
      <c r="H15" s="439">
        <v>216595.9</v>
      </c>
      <c r="I15" s="439">
        <v>144671.9</v>
      </c>
      <c r="J15" s="439">
        <f>I15/G15*100</f>
        <v>77.14250673861633</v>
      </c>
      <c r="K15" s="439">
        <f>I15/H15*100</f>
        <v>66.79346192610294</v>
      </c>
      <c r="L15" s="3">
        <f>G12*L14</f>
        <v>173585.40955555558</v>
      </c>
      <c r="M15" s="41">
        <f>H12*M14</f>
        <v>200491.36555555553</v>
      </c>
      <c r="N15" s="41">
        <f>I12*N14</f>
        <v>134054.46023215822</v>
      </c>
      <c r="O15" s="307"/>
    </row>
    <row r="16" spans="1:15" ht="15">
      <c r="A16" s="638"/>
      <c r="B16" s="638"/>
      <c r="C16" s="638"/>
      <c r="D16" s="635" t="s">
        <v>118</v>
      </c>
      <c r="E16" s="437" t="s">
        <v>114</v>
      </c>
      <c r="F16" s="434" t="s">
        <v>115</v>
      </c>
      <c r="G16" s="438">
        <v>693</v>
      </c>
      <c r="H16" s="438">
        <v>693</v>
      </c>
      <c r="I16" s="438">
        <v>683</v>
      </c>
      <c r="J16" s="439">
        <f>I16/G16*100</f>
        <v>98.55699855699855</v>
      </c>
      <c r="K16" s="439">
        <f>I16/H16*100</f>
        <v>98.55699855699855</v>
      </c>
      <c r="L16" s="20">
        <f>G14*L14</f>
        <v>187528.67152136753</v>
      </c>
      <c r="M16" s="20">
        <f>H14*M14</f>
        <v>216595.8505982906</v>
      </c>
      <c r="N16" s="20">
        <f>I14*N14</f>
        <v>144671.87901977645</v>
      </c>
      <c r="O16" s="19"/>
    </row>
    <row r="17" spans="1:14" ht="30" customHeight="1">
      <c r="A17" s="632"/>
      <c r="B17" s="632"/>
      <c r="C17" s="632"/>
      <c r="D17" s="633"/>
      <c r="E17" s="440" t="s">
        <v>116</v>
      </c>
      <c r="F17" s="441" t="s">
        <v>5</v>
      </c>
      <c r="G17" s="436">
        <v>22741.5</v>
      </c>
      <c r="H17" s="436">
        <v>26259.78</v>
      </c>
      <c r="I17" s="436">
        <v>17390.16</v>
      </c>
      <c r="J17" s="439">
        <f>I17/G17*100</f>
        <v>76.46883450959699</v>
      </c>
      <c r="K17" s="439">
        <f>I17/H17*100</f>
        <v>66.223555566726</v>
      </c>
      <c r="L17" s="19">
        <f>G16*L14</f>
        <v>22735.718923076925</v>
      </c>
      <c r="M17" s="19">
        <f>H16*M14</f>
        <v>26259.783846153845</v>
      </c>
      <c r="N17" s="19">
        <f>I16*N14</f>
        <v>17390.160748065347</v>
      </c>
    </row>
    <row r="18" spans="1:14" ht="15.75">
      <c r="A18" s="13" t="s">
        <v>20</v>
      </c>
      <c r="B18" s="13" t="s">
        <v>55</v>
      </c>
      <c r="C18" s="13"/>
      <c r="D18" s="636" t="s">
        <v>195</v>
      </c>
      <c r="E18" s="637"/>
      <c r="F18" s="637"/>
      <c r="G18" s="637"/>
      <c r="H18" s="637"/>
      <c r="I18" s="637"/>
      <c r="J18" s="637"/>
      <c r="K18" s="637"/>
      <c r="L18" s="20">
        <f>L15+L16+L17</f>
        <v>383849.80000000005</v>
      </c>
      <c r="M18" s="20">
        <f>M15+M16+M17</f>
        <v>443346.99999999994</v>
      </c>
      <c r="N18" s="20">
        <f>N15+N16+N17</f>
        <v>296116.5</v>
      </c>
    </row>
    <row r="19" spans="1:11" ht="24">
      <c r="A19" s="631" t="s">
        <v>20</v>
      </c>
      <c r="B19" s="631" t="s">
        <v>55</v>
      </c>
      <c r="C19" s="631" t="s">
        <v>52</v>
      </c>
      <c r="D19" s="633" t="s">
        <v>119</v>
      </c>
      <c r="E19" s="437" t="s">
        <v>120</v>
      </c>
      <c r="F19" s="442" t="s">
        <v>123</v>
      </c>
      <c r="G19" s="443">
        <v>50606</v>
      </c>
      <c r="H19" s="443">
        <v>25230</v>
      </c>
      <c r="I19" s="443">
        <v>25226</v>
      </c>
      <c r="J19" s="436">
        <f aca="true" t="shared" si="0" ref="J19:J26">I19/G19*100</f>
        <v>49.847844129154645</v>
      </c>
      <c r="K19" s="436">
        <f>I19/H19*100</f>
        <v>99.98414585810544</v>
      </c>
    </row>
    <row r="20" spans="1:14" ht="34.5" customHeight="1">
      <c r="A20" s="632"/>
      <c r="B20" s="632"/>
      <c r="C20" s="632"/>
      <c r="D20" s="634"/>
      <c r="E20" s="440" t="s">
        <v>116</v>
      </c>
      <c r="F20" s="441" t="s">
        <v>5</v>
      </c>
      <c r="G20" s="436">
        <v>16820.1</v>
      </c>
      <c r="H20" s="436">
        <v>17380.9</v>
      </c>
      <c r="I20" s="436">
        <v>11634.2</v>
      </c>
      <c r="J20" s="439">
        <f t="shared" si="0"/>
        <v>69.16843538385623</v>
      </c>
      <c r="K20" s="439">
        <f aca="true" t="shared" si="1" ref="K20:K26">I20/H20*100</f>
        <v>66.9366948777106</v>
      </c>
      <c r="L20" s="307"/>
      <c r="M20" s="307"/>
      <c r="N20" s="307"/>
    </row>
    <row r="21" spans="1:14" s="41" customFormat="1" ht="25.5" customHeight="1">
      <c r="A21" s="631" t="s">
        <v>20</v>
      </c>
      <c r="B21" s="631" t="s">
        <v>55</v>
      </c>
      <c r="C21" s="631" t="s">
        <v>52</v>
      </c>
      <c r="D21" s="633" t="s">
        <v>124</v>
      </c>
      <c r="E21" s="437" t="s">
        <v>120</v>
      </c>
      <c r="F21" s="442" t="s">
        <v>123</v>
      </c>
      <c r="G21" s="443">
        <v>266933.5</v>
      </c>
      <c r="H21" s="435">
        <v>137817.5</v>
      </c>
      <c r="I21" s="435">
        <v>135456</v>
      </c>
      <c r="J21" s="439">
        <f>I21/G21*100</f>
        <v>50.745223061174414</v>
      </c>
      <c r="K21" s="439">
        <f>I21/H21*100</f>
        <v>98.28650207702215</v>
      </c>
      <c r="L21" s="20"/>
      <c r="M21" s="20"/>
      <c r="N21" s="20"/>
    </row>
    <row r="22" spans="1:14" s="41" customFormat="1" ht="22.5" customHeight="1">
      <c r="A22" s="632"/>
      <c r="B22" s="632"/>
      <c r="C22" s="632"/>
      <c r="D22" s="634"/>
      <c r="E22" s="440" t="s">
        <v>116</v>
      </c>
      <c r="F22" s="441" t="s">
        <v>5</v>
      </c>
      <c r="G22" s="436">
        <v>23662.1</v>
      </c>
      <c r="H22" s="436">
        <v>24145.2</v>
      </c>
      <c r="I22" s="436">
        <v>15741.7</v>
      </c>
      <c r="J22" s="439">
        <f>I22/G22*100</f>
        <v>66.52706226412703</v>
      </c>
      <c r="K22" s="439">
        <f>I22/H22*100</f>
        <v>65.19598098172722</v>
      </c>
      <c r="M22" s="20"/>
      <c r="N22" s="20"/>
    </row>
    <row r="23" spans="1:14" ht="24">
      <c r="A23" s="631" t="s">
        <v>20</v>
      </c>
      <c r="B23" s="631" t="s">
        <v>55</v>
      </c>
      <c r="C23" s="631" t="s">
        <v>50</v>
      </c>
      <c r="D23" s="635" t="s">
        <v>121</v>
      </c>
      <c r="E23" s="440" t="s">
        <v>122</v>
      </c>
      <c r="F23" s="442" t="s">
        <v>123</v>
      </c>
      <c r="G23" s="435">
        <v>1139328</v>
      </c>
      <c r="H23" s="435">
        <v>1222834</v>
      </c>
      <c r="I23" s="435">
        <v>683754</v>
      </c>
      <c r="J23" s="439">
        <f t="shared" si="0"/>
        <v>60.013797607010446</v>
      </c>
      <c r="K23" s="439">
        <f>I23/H23*100</f>
        <v>55.915520831118535</v>
      </c>
      <c r="L23" s="20">
        <f>'Форма 1 2022'!L79</f>
        <v>67494.5</v>
      </c>
      <c r="M23" s="20">
        <f>'Форма 1 2022'!M79</f>
        <v>68237.9</v>
      </c>
      <c r="N23" s="20">
        <f>'Форма 1 2022'!N79</f>
        <v>42587.9</v>
      </c>
    </row>
    <row r="24" spans="1:14" ht="24">
      <c r="A24" s="632"/>
      <c r="B24" s="632"/>
      <c r="C24" s="632"/>
      <c r="D24" s="634"/>
      <c r="E24" s="440" t="s">
        <v>116</v>
      </c>
      <c r="F24" s="441" t="s">
        <v>5</v>
      </c>
      <c r="G24" s="436">
        <v>53801.25</v>
      </c>
      <c r="H24" s="436">
        <v>55204.45</v>
      </c>
      <c r="I24" s="436">
        <v>35551.56</v>
      </c>
      <c r="J24" s="439">
        <f t="shared" si="0"/>
        <v>66.07943123998048</v>
      </c>
      <c r="K24" s="439">
        <f t="shared" si="1"/>
        <v>64.39980834878347</v>
      </c>
      <c r="L24" s="18">
        <f>G23+G25</f>
        <v>1428032</v>
      </c>
      <c r="M24" s="18">
        <f>H23+H25</f>
        <v>1511538</v>
      </c>
      <c r="N24" s="18">
        <f>I23+I25</f>
        <v>819082</v>
      </c>
    </row>
    <row r="25" spans="1:14" ht="24">
      <c r="A25" s="631" t="s">
        <v>20</v>
      </c>
      <c r="B25" s="631" t="s">
        <v>55</v>
      </c>
      <c r="C25" s="631" t="s">
        <v>50</v>
      </c>
      <c r="D25" s="635" t="s">
        <v>124</v>
      </c>
      <c r="E25" s="440" t="s">
        <v>122</v>
      </c>
      <c r="F25" s="442" t="s">
        <v>123</v>
      </c>
      <c r="G25" s="435">
        <v>288704</v>
      </c>
      <c r="H25" s="435">
        <v>288704</v>
      </c>
      <c r="I25" s="435">
        <v>135328</v>
      </c>
      <c r="J25" s="439">
        <f t="shared" si="0"/>
        <v>46.87430724894702</v>
      </c>
      <c r="K25" s="439">
        <f t="shared" si="1"/>
        <v>46.87430724894702</v>
      </c>
      <c r="L25" s="3">
        <f>L23/L24</f>
        <v>0.04726399688522386</v>
      </c>
      <c r="M25" s="41">
        <f>M23/M24</f>
        <v>0.04514468045130191</v>
      </c>
      <c r="N25" s="41">
        <f>N23/N24</f>
        <v>0.05199467208411368</v>
      </c>
    </row>
    <row r="26" spans="1:14" ht="24">
      <c r="A26" s="632"/>
      <c r="B26" s="632"/>
      <c r="C26" s="632"/>
      <c r="D26" s="634"/>
      <c r="E26" s="440" t="s">
        <v>116</v>
      </c>
      <c r="F26" s="441" t="s">
        <v>5</v>
      </c>
      <c r="G26" s="436">
        <v>13693.25</v>
      </c>
      <c r="H26" s="436">
        <v>13033.4</v>
      </c>
      <c r="I26" s="436">
        <v>7036.3</v>
      </c>
      <c r="J26" s="439">
        <f t="shared" si="0"/>
        <v>51.38517152611688</v>
      </c>
      <c r="K26" s="439">
        <f t="shared" si="1"/>
        <v>53.98668037503644</v>
      </c>
      <c r="L26" s="3">
        <f>G23*L25</f>
        <v>53849.195043248335</v>
      </c>
      <c r="M26" s="41">
        <f>H23*M25</f>
        <v>55204.45017498732</v>
      </c>
      <c r="N26" s="41">
        <f>I23*N25</f>
        <v>35551.565016201064</v>
      </c>
    </row>
    <row r="27" spans="1:14" ht="15.75">
      <c r="A27" s="13" t="s">
        <v>20</v>
      </c>
      <c r="B27" s="13" t="s">
        <v>64</v>
      </c>
      <c r="C27" s="13"/>
      <c r="D27" s="636" t="s">
        <v>125</v>
      </c>
      <c r="E27" s="637"/>
      <c r="F27" s="637"/>
      <c r="G27" s="637"/>
      <c r="H27" s="637"/>
      <c r="I27" s="637"/>
      <c r="J27" s="637"/>
      <c r="K27" s="637"/>
      <c r="L27" s="306">
        <f>G25*L25</f>
        <v>13645.30495675167</v>
      </c>
      <c r="M27" s="306">
        <f>H25*M25</f>
        <v>13033.449825012667</v>
      </c>
      <c r="N27" s="306">
        <f>I25*N25</f>
        <v>7036.334983798936</v>
      </c>
    </row>
    <row r="28" spans="1:14" ht="15">
      <c r="A28" s="631" t="s">
        <v>20</v>
      </c>
      <c r="B28" s="631" t="s">
        <v>64</v>
      </c>
      <c r="C28" s="631" t="s">
        <v>50</v>
      </c>
      <c r="D28" s="633" t="s">
        <v>126</v>
      </c>
      <c r="E28" s="437" t="s">
        <v>127</v>
      </c>
      <c r="F28" s="434" t="s">
        <v>294</v>
      </c>
      <c r="G28" s="438">
        <v>9</v>
      </c>
      <c r="H28" s="438">
        <v>5</v>
      </c>
      <c r="I28" s="438">
        <v>5</v>
      </c>
      <c r="J28" s="439">
        <f>I28/G28*100</f>
        <v>55.55555555555556</v>
      </c>
      <c r="K28" s="439">
        <f>I28/H28*100</f>
        <v>100</v>
      </c>
      <c r="L28" s="20">
        <f>L26+L27</f>
        <v>67494.5</v>
      </c>
      <c r="M28" s="20">
        <f>M26+M27</f>
        <v>68237.9</v>
      </c>
      <c r="N28" s="20">
        <f>N26+N27</f>
        <v>42587.9</v>
      </c>
    </row>
    <row r="29" spans="1:14" ht="24">
      <c r="A29" s="632"/>
      <c r="B29" s="632"/>
      <c r="C29" s="632"/>
      <c r="D29" s="634"/>
      <c r="E29" s="440" t="s">
        <v>128</v>
      </c>
      <c r="F29" s="441" t="s">
        <v>5</v>
      </c>
      <c r="G29" s="436">
        <f>'Форма 1 2022'!L122</f>
        <v>3574.2</v>
      </c>
      <c r="H29" s="436">
        <f>'Форма 1 2022'!M122</f>
        <v>3930</v>
      </c>
      <c r="I29" s="436">
        <f>'Форма 1 2022'!N122</f>
        <v>2577.1</v>
      </c>
      <c r="J29" s="439">
        <f>I29/G29*100</f>
        <v>72.10284818980472</v>
      </c>
      <c r="K29" s="439">
        <f>I29/H29*100</f>
        <v>65.57506361323155</v>
      </c>
      <c r="L29" s="20"/>
      <c r="M29" s="20"/>
      <c r="N29" s="20"/>
    </row>
    <row r="31" spans="7:14" ht="15">
      <c r="G31" s="444"/>
      <c r="H31" s="444"/>
      <c r="I31" s="444"/>
      <c r="L31" s="20"/>
      <c r="M31" s="20"/>
      <c r="N31" s="20"/>
    </row>
  </sheetData>
  <sheetProtection/>
  <mergeCells count="49">
    <mergeCell ref="J1:K1"/>
    <mergeCell ref="A1:E1"/>
    <mergeCell ref="A2:K2"/>
    <mergeCell ref="A3:K3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8:K8"/>
    <mergeCell ref="A9:A10"/>
    <mergeCell ref="B9:B10"/>
    <mergeCell ref="C9:C10"/>
    <mergeCell ref="D9:D10"/>
    <mergeCell ref="B23:B24"/>
    <mergeCell ref="C23:C24"/>
    <mergeCell ref="D23:D24"/>
    <mergeCell ref="D11:K11"/>
    <mergeCell ref="A12:A17"/>
    <mergeCell ref="B12:B17"/>
    <mergeCell ref="C12:C17"/>
    <mergeCell ref="D12:D13"/>
    <mergeCell ref="D14:D15"/>
    <mergeCell ref="D16:D17"/>
    <mergeCell ref="D27:K27"/>
    <mergeCell ref="A28:A29"/>
    <mergeCell ref="B28:B29"/>
    <mergeCell ref="C28:C29"/>
    <mergeCell ref="D28:D29"/>
    <mergeCell ref="D18:K18"/>
    <mergeCell ref="A19:A20"/>
    <mergeCell ref="B19:B20"/>
    <mergeCell ref="C19:C20"/>
    <mergeCell ref="D19:D20"/>
    <mergeCell ref="A4:K4"/>
    <mergeCell ref="A21:A22"/>
    <mergeCell ref="B21:B22"/>
    <mergeCell ref="C21:C22"/>
    <mergeCell ref="D21:D22"/>
    <mergeCell ref="A25:A26"/>
    <mergeCell ref="B25:B26"/>
    <mergeCell ref="C25:C26"/>
    <mergeCell ref="D25:D26"/>
    <mergeCell ref="A23:A2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2"/>
  <sheetViews>
    <sheetView tabSelected="1" zoomScale="80" zoomScaleNormal="80" zoomScaleSheetLayoutView="70" zoomScalePageLayoutView="0" workbookViewId="0" topLeftCell="A10">
      <selection activeCell="D8" sqref="D8:L8"/>
    </sheetView>
  </sheetViews>
  <sheetFormatPr defaultColWidth="8.8515625" defaultRowHeight="15"/>
  <cols>
    <col min="1" max="1" width="4.57421875" style="41" customWidth="1"/>
    <col min="2" max="2" width="4.421875" style="41" customWidth="1"/>
    <col min="3" max="3" width="3.421875" style="41" customWidth="1"/>
    <col min="4" max="4" width="72.7109375" style="32" customWidth="1"/>
    <col min="5" max="5" width="12.28125" style="41" customWidth="1"/>
    <col min="6" max="6" width="37.00390625" style="41" hidden="1" customWidth="1"/>
    <col min="7" max="7" width="10.57421875" style="331" customWidth="1"/>
    <col min="8" max="8" width="10.421875" style="334" customWidth="1"/>
    <col min="9" max="9" width="10.57421875" style="324" customWidth="1"/>
    <col min="10" max="10" width="13.7109375" style="56" customWidth="1"/>
    <col min="11" max="11" width="12.8515625" style="57" customWidth="1"/>
    <col min="12" max="12" width="75.57421875" style="327" customWidth="1"/>
    <col min="13" max="13" width="9.7109375" style="41" hidden="1" customWidth="1"/>
    <col min="14" max="14" width="13.7109375" style="127" customWidth="1"/>
    <col min="15" max="16384" width="8.8515625" style="41" customWidth="1"/>
  </cols>
  <sheetData>
    <row r="1" spans="1:14" s="42" customFormat="1" ht="15" customHeight="1">
      <c r="A1" s="675" t="s">
        <v>531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N1" s="127"/>
    </row>
    <row r="2" spans="1:14" s="42" customFormat="1" ht="15" customHeight="1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21"/>
      <c r="N2" s="127"/>
    </row>
    <row r="3" spans="1:17" ht="18.75" customHeight="1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O3" s="337" t="s">
        <v>393</v>
      </c>
      <c r="P3" s="337"/>
      <c r="Q3" s="337"/>
    </row>
    <row r="4" spans="1:17" ht="26.25" customHeight="1">
      <c r="A4" s="677" t="s">
        <v>9</v>
      </c>
      <c r="B4" s="678"/>
      <c r="C4" s="659" t="s">
        <v>16</v>
      </c>
      <c r="D4" s="659" t="s">
        <v>17</v>
      </c>
      <c r="E4" s="659" t="s">
        <v>134</v>
      </c>
      <c r="F4" s="659" t="s">
        <v>18</v>
      </c>
      <c r="G4" s="667" t="s">
        <v>19</v>
      </c>
      <c r="H4" s="668"/>
      <c r="I4" s="669"/>
      <c r="J4" s="659" t="s">
        <v>175</v>
      </c>
      <c r="K4" s="659" t="s">
        <v>49</v>
      </c>
      <c r="L4" s="670" t="s">
        <v>176</v>
      </c>
      <c r="M4" s="36"/>
      <c r="N4" s="58"/>
      <c r="O4" s="337" t="s">
        <v>394</v>
      </c>
      <c r="P4" s="337"/>
      <c r="Q4" s="337"/>
    </row>
    <row r="5" spans="1:24" ht="57" customHeight="1">
      <c r="A5" s="679"/>
      <c r="B5" s="680"/>
      <c r="C5" s="661"/>
      <c r="D5" s="661"/>
      <c r="E5" s="661"/>
      <c r="F5" s="661"/>
      <c r="G5" s="659" t="s">
        <v>179</v>
      </c>
      <c r="H5" s="659" t="s">
        <v>178</v>
      </c>
      <c r="I5" s="670" t="s">
        <v>177</v>
      </c>
      <c r="J5" s="661"/>
      <c r="K5" s="661"/>
      <c r="L5" s="671"/>
      <c r="M5" s="36"/>
      <c r="N5" s="58"/>
      <c r="O5" s="673" t="s">
        <v>436</v>
      </c>
      <c r="P5" s="674"/>
      <c r="Q5" s="674"/>
      <c r="R5" s="674"/>
      <c r="S5" s="674"/>
      <c r="T5" s="338"/>
      <c r="U5" s="338"/>
      <c r="V5" s="338"/>
      <c r="W5" s="338"/>
      <c r="X5" s="338"/>
    </row>
    <row r="6" spans="1:14" ht="37.5" customHeight="1">
      <c r="A6" s="51" t="s">
        <v>14</v>
      </c>
      <c r="B6" s="51" t="s">
        <v>10</v>
      </c>
      <c r="C6" s="660"/>
      <c r="D6" s="660"/>
      <c r="E6" s="660"/>
      <c r="F6" s="660"/>
      <c r="G6" s="660"/>
      <c r="H6" s="660"/>
      <c r="I6" s="672"/>
      <c r="J6" s="660"/>
      <c r="K6" s="660"/>
      <c r="L6" s="672"/>
      <c r="M6" s="36"/>
      <c r="N6" s="58"/>
    </row>
    <row r="7" spans="1:17" s="32" customFormat="1" ht="33.75" customHeight="1">
      <c r="A7" s="51">
        <v>1</v>
      </c>
      <c r="B7" s="51">
        <v>2</v>
      </c>
      <c r="C7" s="12">
        <v>3</v>
      </c>
      <c r="D7" s="12">
        <v>4</v>
      </c>
      <c r="E7" s="12">
        <v>5</v>
      </c>
      <c r="F7" s="12"/>
      <c r="G7" s="12">
        <v>6</v>
      </c>
      <c r="H7" s="12">
        <v>7</v>
      </c>
      <c r="I7" s="432">
        <v>8</v>
      </c>
      <c r="J7" s="445" t="s">
        <v>174</v>
      </c>
      <c r="K7" s="12">
        <v>10</v>
      </c>
      <c r="L7" s="432">
        <v>11</v>
      </c>
      <c r="M7" s="52"/>
      <c r="N7" s="665"/>
      <c r="O7" s="666"/>
      <c r="P7" s="666"/>
      <c r="Q7" s="666"/>
    </row>
    <row r="8" spans="1:16" ht="36" customHeight="1">
      <c r="A8" s="25" t="s">
        <v>20</v>
      </c>
      <c r="B8" s="26"/>
      <c r="C8" s="37"/>
      <c r="D8" s="662" t="s">
        <v>155</v>
      </c>
      <c r="E8" s="663"/>
      <c r="F8" s="663"/>
      <c r="G8" s="663"/>
      <c r="H8" s="663"/>
      <c r="I8" s="663"/>
      <c r="J8" s="663"/>
      <c r="K8" s="663"/>
      <c r="L8" s="664"/>
      <c r="M8" s="36"/>
      <c r="N8" s="128">
        <f>SUM(N10:N14,N17:N22,N25:N30,N33:N43,N46:N47,N50:N59)/(C14+C22+C30+C43+C47+C59+1)</f>
        <v>0.7638237095424388</v>
      </c>
      <c r="O8" s="130"/>
      <c r="P8" s="59"/>
    </row>
    <row r="9" spans="1:14" ht="23.25" customHeight="1">
      <c r="A9" s="401" t="s">
        <v>20</v>
      </c>
      <c r="B9" s="401" t="s">
        <v>8</v>
      </c>
      <c r="C9" s="407"/>
      <c r="D9" s="653" t="s">
        <v>106</v>
      </c>
      <c r="E9" s="654"/>
      <c r="F9" s="654"/>
      <c r="G9" s="654"/>
      <c r="H9" s="654"/>
      <c r="I9" s="654"/>
      <c r="J9" s="654"/>
      <c r="K9" s="654"/>
      <c r="L9" s="446"/>
      <c r="M9" s="38"/>
      <c r="N9" s="317">
        <f>SUM(N10:N14)/C14</f>
        <v>0.8</v>
      </c>
    </row>
    <row r="10" spans="1:15" ht="63" customHeight="1">
      <c r="A10" s="247" t="s">
        <v>20</v>
      </c>
      <c r="B10" s="247" t="s">
        <v>8</v>
      </c>
      <c r="C10" s="248">
        <v>1</v>
      </c>
      <c r="D10" s="249" t="s">
        <v>135</v>
      </c>
      <c r="E10" s="248" t="s">
        <v>136</v>
      </c>
      <c r="F10" s="248" t="s">
        <v>136</v>
      </c>
      <c r="G10" s="447">
        <v>92.9</v>
      </c>
      <c r="H10" s="252">
        <v>81.48</v>
      </c>
      <c r="I10" s="250">
        <v>86.4</v>
      </c>
      <c r="J10" s="448">
        <f>I10/H10</f>
        <v>1.0603829160530192</v>
      </c>
      <c r="K10" s="252">
        <f>I10/G10*100</f>
        <v>93.00322927879441</v>
      </c>
      <c r="L10" s="449" t="s">
        <v>505</v>
      </c>
      <c r="M10" s="40"/>
      <c r="N10" s="129">
        <f>IF(J10&gt;1,1,J10)</f>
        <v>1</v>
      </c>
      <c r="O10" s="42"/>
    </row>
    <row r="11" spans="1:14" ht="77.25" customHeight="1">
      <c r="A11" s="247" t="s">
        <v>20</v>
      </c>
      <c r="B11" s="247" t="s">
        <v>8</v>
      </c>
      <c r="C11" s="248">
        <v>2</v>
      </c>
      <c r="D11" s="249" t="s">
        <v>137</v>
      </c>
      <c r="E11" s="248" t="s">
        <v>136</v>
      </c>
      <c r="F11" s="248" t="s">
        <v>136</v>
      </c>
      <c r="G11" s="447">
        <v>9.5</v>
      </c>
      <c r="H11" s="252">
        <v>0.49</v>
      </c>
      <c r="I11" s="250">
        <v>0</v>
      </c>
      <c r="J11" s="448">
        <f>I11/H11</f>
        <v>0</v>
      </c>
      <c r="K11" s="252">
        <f>I11/G11*100</f>
        <v>0</v>
      </c>
      <c r="L11" s="449" t="s">
        <v>507</v>
      </c>
      <c r="M11" s="40"/>
      <c r="N11" s="129">
        <f>IF(J11&gt;1,1,J11)</f>
        <v>0</v>
      </c>
    </row>
    <row r="12" spans="1:14" ht="31.5" customHeight="1">
      <c r="A12" s="247" t="s">
        <v>20</v>
      </c>
      <c r="B12" s="247" t="s">
        <v>8</v>
      </c>
      <c r="C12" s="248">
        <v>3</v>
      </c>
      <c r="D12" s="249" t="s">
        <v>138</v>
      </c>
      <c r="E12" s="248" t="s">
        <v>136</v>
      </c>
      <c r="F12" s="248" t="s">
        <v>136</v>
      </c>
      <c r="G12" s="451">
        <v>0.68</v>
      </c>
      <c r="H12" s="452">
        <v>0.75</v>
      </c>
      <c r="I12" s="453">
        <v>0.75</v>
      </c>
      <c r="J12" s="448">
        <f>H12/I12</f>
        <v>1</v>
      </c>
      <c r="K12" s="252">
        <f>I12/G12*100</f>
        <v>110.29411764705881</v>
      </c>
      <c r="L12" s="476" t="s">
        <v>156</v>
      </c>
      <c r="M12" s="40"/>
      <c r="N12" s="129">
        <f aca="true" t="shared" si="0" ref="N12:N59">IF(J12&gt;1,1,J12)</f>
        <v>1</v>
      </c>
    </row>
    <row r="13" spans="1:14" ht="65.25" customHeight="1">
      <c r="A13" s="247" t="s">
        <v>20</v>
      </c>
      <c r="B13" s="247" t="s">
        <v>8</v>
      </c>
      <c r="C13" s="248">
        <v>4</v>
      </c>
      <c r="D13" s="249" t="s">
        <v>139</v>
      </c>
      <c r="E13" s="248" t="s">
        <v>136</v>
      </c>
      <c r="F13" s="248" t="s">
        <v>136</v>
      </c>
      <c r="G13" s="447">
        <v>0</v>
      </c>
      <c r="H13" s="250">
        <v>0</v>
      </c>
      <c r="I13" s="250">
        <v>0</v>
      </c>
      <c r="J13" s="448">
        <v>1</v>
      </c>
      <c r="K13" s="252">
        <v>0</v>
      </c>
      <c r="L13" s="449" t="s">
        <v>156</v>
      </c>
      <c r="M13" s="40"/>
      <c r="N13" s="129">
        <f t="shared" si="0"/>
        <v>1</v>
      </c>
    </row>
    <row r="14" spans="1:14" ht="69" customHeight="1">
      <c r="A14" s="247" t="s">
        <v>20</v>
      </c>
      <c r="B14" s="247" t="s">
        <v>8</v>
      </c>
      <c r="C14" s="248">
        <v>5</v>
      </c>
      <c r="D14" s="249" t="s">
        <v>142</v>
      </c>
      <c r="E14" s="251" t="s">
        <v>136</v>
      </c>
      <c r="F14" s="248" t="s">
        <v>136</v>
      </c>
      <c r="G14" s="447">
        <v>53.2</v>
      </c>
      <c r="H14" s="252">
        <v>48</v>
      </c>
      <c r="I14" s="250">
        <v>48.7</v>
      </c>
      <c r="J14" s="448">
        <f>I14/H14</f>
        <v>1.0145833333333334</v>
      </c>
      <c r="K14" s="252">
        <f>I14/G14*100</f>
        <v>91.54135338345864</v>
      </c>
      <c r="L14" s="449" t="s">
        <v>506</v>
      </c>
      <c r="M14" s="33"/>
      <c r="N14" s="129">
        <f t="shared" si="0"/>
        <v>1</v>
      </c>
    </row>
    <row r="15" spans="1:14" s="54" customFormat="1" ht="19.5" customHeight="1">
      <c r="A15" s="454"/>
      <c r="B15" s="454"/>
      <c r="C15" s="454"/>
      <c r="D15" s="253" t="s">
        <v>157</v>
      </c>
      <c r="E15" s="254">
        <f>N9</f>
        <v>0.8</v>
      </c>
      <c r="F15" s="454"/>
      <c r="G15" s="406"/>
      <c r="H15" s="454"/>
      <c r="I15" s="454"/>
      <c r="J15" s="263">
        <f>J10+J11+J12+J13+J14</f>
        <v>4.074966249386352</v>
      </c>
      <c r="K15" s="454"/>
      <c r="L15" s="449"/>
      <c r="M15" s="53"/>
      <c r="N15" s="129"/>
    </row>
    <row r="16" spans="1:14" ht="27.75" customHeight="1">
      <c r="A16" s="401" t="s">
        <v>20</v>
      </c>
      <c r="B16" s="401" t="s">
        <v>7</v>
      </c>
      <c r="C16" s="407"/>
      <c r="D16" s="653" t="s">
        <v>107</v>
      </c>
      <c r="E16" s="654"/>
      <c r="F16" s="654"/>
      <c r="G16" s="654"/>
      <c r="H16" s="654"/>
      <c r="I16" s="654"/>
      <c r="J16" s="654"/>
      <c r="K16" s="654"/>
      <c r="L16" s="477"/>
      <c r="M16" s="55"/>
      <c r="N16" s="245">
        <f>SUM(N17:N22)/C22</f>
        <v>0.8308575529242913</v>
      </c>
    </row>
    <row r="17" spans="1:14" s="22" customFormat="1" ht="62.25" customHeight="1">
      <c r="A17" s="247" t="s">
        <v>20</v>
      </c>
      <c r="B17" s="247" t="s">
        <v>7</v>
      </c>
      <c r="C17" s="248">
        <v>1</v>
      </c>
      <c r="D17" s="249" t="s">
        <v>289</v>
      </c>
      <c r="E17" s="248" t="s">
        <v>136</v>
      </c>
      <c r="F17" s="248" t="s">
        <v>136</v>
      </c>
      <c r="G17" s="455">
        <v>0</v>
      </c>
      <c r="H17" s="456">
        <v>0</v>
      </c>
      <c r="I17" s="457">
        <v>0.28</v>
      </c>
      <c r="J17" s="458">
        <v>1</v>
      </c>
      <c r="K17" s="252">
        <v>0</v>
      </c>
      <c r="L17" s="449" t="s">
        <v>530</v>
      </c>
      <c r="M17" s="44"/>
      <c r="N17" s="129">
        <f t="shared" si="0"/>
        <v>1</v>
      </c>
    </row>
    <row r="18" spans="1:14" s="22" customFormat="1" ht="73.5" customHeight="1">
      <c r="A18" s="247" t="s">
        <v>20</v>
      </c>
      <c r="B18" s="247" t="s">
        <v>7</v>
      </c>
      <c r="C18" s="248">
        <v>2</v>
      </c>
      <c r="D18" s="249" t="s">
        <v>143</v>
      </c>
      <c r="E18" s="248" t="s">
        <v>136</v>
      </c>
      <c r="F18" s="248" t="s">
        <v>136</v>
      </c>
      <c r="G18" s="455">
        <v>0</v>
      </c>
      <c r="H18" s="456">
        <v>21.43</v>
      </c>
      <c r="I18" s="457">
        <v>21.43</v>
      </c>
      <c r="J18" s="458">
        <v>1</v>
      </c>
      <c r="K18" s="252">
        <v>0</v>
      </c>
      <c r="L18" s="449" t="s">
        <v>290</v>
      </c>
      <c r="M18" s="44"/>
      <c r="N18" s="129">
        <f t="shared" si="0"/>
        <v>1</v>
      </c>
    </row>
    <row r="19" spans="1:14" s="22" customFormat="1" ht="64.5" customHeight="1">
      <c r="A19" s="247" t="s">
        <v>20</v>
      </c>
      <c r="B19" s="247" t="s">
        <v>7</v>
      </c>
      <c r="C19" s="248">
        <v>3</v>
      </c>
      <c r="D19" s="249" t="s">
        <v>144</v>
      </c>
      <c r="E19" s="248" t="s">
        <v>136</v>
      </c>
      <c r="F19" s="248" t="s">
        <v>136</v>
      </c>
      <c r="G19" s="447">
        <v>94</v>
      </c>
      <c r="H19" s="252">
        <v>91.52</v>
      </c>
      <c r="I19" s="250">
        <v>92.9</v>
      </c>
      <c r="J19" s="458">
        <f>H19/I19</f>
        <v>0.985145317545748</v>
      </c>
      <c r="K19" s="252">
        <f>I19/G19*100</f>
        <v>98.82978723404256</v>
      </c>
      <c r="L19" s="476" t="s">
        <v>290</v>
      </c>
      <c r="M19" s="45"/>
      <c r="N19" s="129">
        <f t="shared" si="0"/>
        <v>0.985145317545748</v>
      </c>
    </row>
    <row r="20" spans="1:14" s="22" customFormat="1" ht="49.5" customHeight="1">
      <c r="A20" s="247" t="s">
        <v>20</v>
      </c>
      <c r="B20" s="247" t="s">
        <v>7</v>
      </c>
      <c r="C20" s="248">
        <v>4</v>
      </c>
      <c r="D20" s="249" t="s">
        <v>145</v>
      </c>
      <c r="E20" s="248" t="s">
        <v>136</v>
      </c>
      <c r="F20" s="248" t="s">
        <v>136</v>
      </c>
      <c r="G20" s="455">
        <v>78</v>
      </c>
      <c r="H20" s="456">
        <v>82.78</v>
      </c>
      <c r="I20" s="457">
        <v>83.5</v>
      </c>
      <c r="J20" s="458">
        <f>I20/H20</f>
        <v>1.0086977530804542</v>
      </c>
      <c r="K20" s="252">
        <v>0</v>
      </c>
      <c r="L20" s="476" t="s">
        <v>290</v>
      </c>
      <c r="M20" s="44"/>
      <c r="N20" s="129">
        <f t="shared" si="0"/>
        <v>1</v>
      </c>
    </row>
    <row r="21" spans="1:14" s="22" customFormat="1" ht="99.75" customHeight="1">
      <c r="A21" s="247" t="s">
        <v>20</v>
      </c>
      <c r="B21" s="247" t="s">
        <v>7</v>
      </c>
      <c r="C21" s="248">
        <v>5</v>
      </c>
      <c r="D21" s="249" t="s">
        <v>277</v>
      </c>
      <c r="E21" s="248" t="s">
        <v>136</v>
      </c>
      <c r="F21" s="248" t="s">
        <v>136</v>
      </c>
      <c r="G21" s="455">
        <v>35</v>
      </c>
      <c r="H21" s="456">
        <v>36</v>
      </c>
      <c r="I21" s="457">
        <v>35</v>
      </c>
      <c r="J21" s="458">
        <f>H21/I21</f>
        <v>1.0285714285714285</v>
      </c>
      <c r="K21" s="252">
        <f>I21/G21*100</f>
        <v>100</v>
      </c>
      <c r="L21" s="449" t="s">
        <v>526</v>
      </c>
      <c r="M21" s="44"/>
      <c r="N21" s="129">
        <f>IF(J21&gt;1,1,J21)</f>
        <v>1</v>
      </c>
    </row>
    <row r="22" spans="1:14" s="22" customFormat="1" ht="101.25" customHeight="1">
      <c r="A22" s="247" t="s">
        <v>20</v>
      </c>
      <c r="B22" s="247" t="s">
        <v>7</v>
      </c>
      <c r="C22" s="248">
        <v>6</v>
      </c>
      <c r="D22" s="249" t="s">
        <v>392</v>
      </c>
      <c r="E22" s="248" t="s">
        <v>136</v>
      </c>
      <c r="F22" s="248"/>
      <c r="G22" s="455">
        <v>0</v>
      </c>
      <c r="H22" s="456">
        <v>0</v>
      </c>
      <c r="I22" s="457">
        <v>0</v>
      </c>
      <c r="J22" s="458">
        <v>0</v>
      </c>
      <c r="K22" s="252">
        <v>0</v>
      </c>
      <c r="L22" s="449"/>
      <c r="M22" s="44"/>
      <c r="N22" s="129">
        <f>IF(J22&gt;1,1,J22)</f>
        <v>0</v>
      </c>
    </row>
    <row r="23" spans="1:14" s="54" customFormat="1" ht="19.5" customHeight="1">
      <c r="A23" s="454"/>
      <c r="B23" s="454"/>
      <c r="C23" s="454"/>
      <c r="D23" s="253" t="s">
        <v>157</v>
      </c>
      <c r="E23" s="254">
        <f>N16</f>
        <v>0.8308575529242913</v>
      </c>
      <c r="F23" s="454"/>
      <c r="G23" s="406"/>
      <c r="H23" s="454"/>
      <c r="I23" s="454"/>
      <c r="J23" s="263">
        <f>J17+J18+J19+J20+J21+J22</f>
        <v>5.02241449919763</v>
      </c>
      <c r="K23" s="454"/>
      <c r="L23" s="478"/>
      <c r="M23" s="53"/>
      <c r="N23" s="129"/>
    </row>
    <row r="24" spans="1:14" ht="35.25" customHeight="1">
      <c r="A24" s="255"/>
      <c r="B24" s="255"/>
      <c r="C24" s="255"/>
      <c r="D24" s="655" t="s">
        <v>278</v>
      </c>
      <c r="E24" s="656"/>
      <c r="F24" s="656"/>
      <c r="G24" s="656"/>
      <c r="H24" s="656"/>
      <c r="I24" s="656"/>
      <c r="J24" s="656"/>
      <c r="K24" s="656"/>
      <c r="L24" s="479"/>
      <c r="M24" s="40"/>
      <c r="N24" s="246">
        <f>SUM(N25:N30)/C30</f>
        <v>0.8569207965947095</v>
      </c>
    </row>
    <row r="25" spans="1:14" s="42" customFormat="1" ht="100.5" customHeight="1">
      <c r="A25" s="247" t="s">
        <v>20</v>
      </c>
      <c r="B25" s="247">
        <v>3</v>
      </c>
      <c r="C25" s="248">
        <v>1</v>
      </c>
      <c r="D25" s="249" t="s">
        <v>352</v>
      </c>
      <c r="E25" s="248" t="s">
        <v>136</v>
      </c>
      <c r="F25" s="255">
        <v>12.3</v>
      </c>
      <c r="G25" s="459">
        <v>80.4</v>
      </c>
      <c r="H25" s="252">
        <v>74</v>
      </c>
      <c r="I25" s="460">
        <v>75.3</v>
      </c>
      <c r="J25" s="458">
        <f aca="true" t="shared" si="1" ref="J25:J30">I25/H25</f>
        <v>1.0175675675675675</v>
      </c>
      <c r="K25" s="256">
        <f aca="true" t="shared" si="2" ref="K25:K30">I25/G25*100</f>
        <v>93.65671641791043</v>
      </c>
      <c r="L25" s="449" t="s">
        <v>499</v>
      </c>
      <c r="M25" s="43"/>
      <c r="N25" s="129">
        <f t="shared" si="0"/>
        <v>1</v>
      </c>
    </row>
    <row r="26" spans="1:14" s="42" customFormat="1" ht="108.75" customHeight="1">
      <c r="A26" s="247" t="s">
        <v>20</v>
      </c>
      <c r="B26" s="247" t="s">
        <v>55</v>
      </c>
      <c r="C26" s="248">
        <v>2</v>
      </c>
      <c r="D26" s="249" t="s">
        <v>353</v>
      </c>
      <c r="E26" s="248" t="s">
        <v>136</v>
      </c>
      <c r="F26" s="255"/>
      <c r="G26" s="461">
        <v>42</v>
      </c>
      <c r="H26" s="252">
        <v>50.6</v>
      </c>
      <c r="I26" s="462">
        <v>32</v>
      </c>
      <c r="J26" s="458">
        <f t="shared" si="1"/>
        <v>0.6324110671936759</v>
      </c>
      <c r="K26" s="256">
        <f t="shared" si="2"/>
        <v>76.19047619047619</v>
      </c>
      <c r="L26" s="449" t="s">
        <v>500</v>
      </c>
      <c r="M26" s="43"/>
      <c r="N26" s="129">
        <f t="shared" si="0"/>
        <v>0.6324110671936759</v>
      </c>
    </row>
    <row r="27" spans="1:14" s="42" customFormat="1" ht="99" customHeight="1">
      <c r="A27" s="247" t="s">
        <v>20</v>
      </c>
      <c r="B27" s="247" t="s">
        <v>55</v>
      </c>
      <c r="C27" s="248">
        <v>3</v>
      </c>
      <c r="D27" s="249" t="s">
        <v>354</v>
      </c>
      <c r="E27" s="248" t="s">
        <v>136</v>
      </c>
      <c r="F27" s="255"/>
      <c r="G27" s="459">
        <v>97.8</v>
      </c>
      <c r="H27" s="252">
        <v>65</v>
      </c>
      <c r="I27" s="460">
        <v>61</v>
      </c>
      <c r="J27" s="458">
        <f t="shared" si="1"/>
        <v>0.9384615384615385</v>
      </c>
      <c r="K27" s="256">
        <f t="shared" si="2"/>
        <v>62.372188139059304</v>
      </c>
      <c r="L27" s="480" t="s">
        <v>501</v>
      </c>
      <c r="M27" s="43"/>
      <c r="N27" s="129">
        <f t="shared" si="0"/>
        <v>0.9384615384615385</v>
      </c>
    </row>
    <row r="28" spans="1:14" s="42" customFormat="1" ht="114" customHeight="1">
      <c r="A28" s="247" t="s">
        <v>20</v>
      </c>
      <c r="B28" s="247" t="s">
        <v>55</v>
      </c>
      <c r="C28" s="248">
        <v>4</v>
      </c>
      <c r="D28" s="249" t="s">
        <v>355</v>
      </c>
      <c r="E28" s="248" t="s">
        <v>136</v>
      </c>
      <c r="F28" s="255"/>
      <c r="G28" s="461">
        <v>70</v>
      </c>
      <c r="H28" s="252">
        <v>80</v>
      </c>
      <c r="I28" s="462">
        <v>70</v>
      </c>
      <c r="J28" s="458">
        <f t="shared" si="1"/>
        <v>0.875</v>
      </c>
      <c r="K28" s="256">
        <f t="shared" si="2"/>
        <v>100</v>
      </c>
      <c r="L28" s="476" t="s">
        <v>527</v>
      </c>
      <c r="M28" s="43"/>
      <c r="N28" s="129">
        <f t="shared" si="0"/>
        <v>0.875</v>
      </c>
    </row>
    <row r="29" spans="1:14" s="42" customFormat="1" ht="94.5" customHeight="1">
      <c r="A29" s="247" t="s">
        <v>20</v>
      </c>
      <c r="B29" s="247" t="s">
        <v>55</v>
      </c>
      <c r="C29" s="248">
        <v>5</v>
      </c>
      <c r="D29" s="249" t="s">
        <v>356</v>
      </c>
      <c r="E29" s="248" t="s">
        <v>136</v>
      </c>
      <c r="F29" s="255"/>
      <c r="G29" s="461">
        <v>100</v>
      </c>
      <c r="H29" s="256">
        <v>90</v>
      </c>
      <c r="I29" s="462">
        <v>90</v>
      </c>
      <c r="J29" s="448">
        <f t="shared" si="1"/>
        <v>1</v>
      </c>
      <c r="K29" s="256">
        <f t="shared" si="2"/>
        <v>90</v>
      </c>
      <c r="L29" s="476" t="s">
        <v>290</v>
      </c>
      <c r="M29" s="43"/>
      <c r="N29" s="129">
        <f t="shared" si="0"/>
        <v>1</v>
      </c>
    </row>
    <row r="30" spans="1:14" s="42" customFormat="1" ht="98.25" customHeight="1">
      <c r="A30" s="247" t="s">
        <v>20</v>
      </c>
      <c r="B30" s="247" t="s">
        <v>55</v>
      </c>
      <c r="C30" s="248">
        <v>6</v>
      </c>
      <c r="D30" s="249" t="s">
        <v>357</v>
      </c>
      <c r="E30" s="248" t="s">
        <v>136</v>
      </c>
      <c r="F30" s="255"/>
      <c r="G30" s="459">
        <v>16</v>
      </c>
      <c r="H30" s="256">
        <v>23</v>
      </c>
      <c r="I30" s="460">
        <v>16</v>
      </c>
      <c r="J30" s="458">
        <f t="shared" si="1"/>
        <v>0.6956521739130435</v>
      </c>
      <c r="K30" s="256">
        <f t="shared" si="2"/>
        <v>100</v>
      </c>
      <c r="L30" s="449" t="s">
        <v>502</v>
      </c>
      <c r="M30" s="43"/>
      <c r="N30" s="129">
        <f t="shared" si="0"/>
        <v>0.6956521739130435</v>
      </c>
    </row>
    <row r="31" spans="1:14" s="54" customFormat="1" ht="19.5" customHeight="1">
      <c r="A31" s="454"/>
      <c r="B31" s="454"/>
      <c r="C31" s="454"/>
      <c r="D31" s="253" t="s">
        <v>157</v>
      </c>
      <c r="E31" s="254">
        <f>N24</f>
        <v>0.8569207965947095</v>
      </c>
      <c r="F31" s="454"/>
      <c r="G31" s="463"/>
      <c r="H31" s="454"/>
      <c r="I31" s="454"/>
      <c r="J31" s="263">
        <f>J25+J26+J27+J28+J29+J30</f>
        <v>5.159092347135825</v>
      </c>
      <c r="K31" s="454"/>
      <c r="L31" s="449"/>
      <c r="M31" s="53"/>
      <c r="N31" s="129"/>
    </row>
    <row r="32" spans="1:14" s="42" customFormat="1" ht="37.5" customHeight="1">
      <c r="A32" s="401" t="s">
        <v>20</v>
      </c>
      <c r="B32" s="401">
        <v>4</v>
      </c>
      <c r="C32" s="247"/>
      <c r="D32" s="657" t="s">
        <v>108</v>
      </c>
      <c r="E32" s="658"/>
      <c r="F32" s="658"/>
      <c r="G32" s="658"/>
      <c r="H32" s="658"/>
      <c r="I32" s="658"/>
      <c r="J32" s="658"/>
      <c r="K32" s="658"/>
      <c r="L32" s="481"/>
      <c r="M32" s="43"/>
      <c r="N32" s="246">
        <f>SUM(N33:N43)/C43</f>
        <v>0.6771114328517883</v>
      </c>
    </row>
    <row r="33" spans="1:14" s="42" customFormat="1" ht="81" customHeight="1">
      <c r="A33" s="247" t="s">
        <v>20</v>
      </c>
      <c r="B33" s="247" t="s">
        <v>57</v>
      </c>
      <c r="C33" s="248">
        <v>1</v>
      </c>
      <c r="D33" s="249" t="s">
        <v>358</v>
      </c>
      <c r="E33" s="248" t="s">
        <v>279</v>
      </c>
      <c r="F33" s="257"/>
      <c r="G33" s="447">
        <v>0</v>
      </c>
      <c r="H33" s="464">
        <v>0</v>
      </c>
      <c r="I33" s="250">
        <v>0</v>
      </c>
      <c r="J33" s="458">
        <v>0</v>
      </c>
      <c r="K33" s="252">
        <v>0</v>
      </c>
      <c r="L33" s="449" t="s">
        <v>156</v>
      </c>
      <c r="M33" s="34"/>
      <c r="N33" s="129">
        <f t="shared" si="0"/>
        <v>0</v>
      </c>
    </row>
    <row r="34" spans="1:14" s="42" customFormat="1" ht="96.75" customHeight="1">
      <c r="A34" s="247" t="s">
        <v>20</v>
      </c>
      <c r="B34" s="247" t="s">
        <v>57</v>
      </c>
      <c r="C34" s="248">
        <v>2</v>
      </c>
      <c r="D34" s="249" t="s">
        <v>359</v>
      </c>
      <c r="E34" s="248" t="s">
        <v>279</v>
      </c>
      <c r="F34" s="257"/>
      <c r="G34" s="447">
        <v>240</v>
      </c>
      <c r="H34" s="464">
        <v>80</v>
      </c>
      <c r="I34" s="250">
        <v>80</v>
      </c>
      <c r="J34" s="458">
        <f aca="true" t="shared" si="3" ref="J34:J43">I34/H34</f>
        <v>1</v>
      </c>
      <c r="K34" s="252">
        <f aca="true" t="shared" si="4" ref="K34:K43">I34/G34*100</f>
        <v>33.33333333333333</v>
      </c>
      <c r="L34" s="449" t="s">
        <v>156</v>
      </c>
      <c r="M34" s="34"/>
      <c r="N34" s="129">
        <f t="shared" si="0"/>
        <v>1</v>
      </c>
    </row>
    <row r="35" spans="1:14" s="42" customFormat="1" ht="121.5" customHeight="1">
      <c r="A35" s="247" t="s">
        <v>20</v>
      </c>
      <c r="B35" s="247" t="s">
        <v>57</v>
      </c>
      <c r="C35" s="248">
        <v>3</v>
      </c>
      <c r="D35" s="249" t="s">
        <v>360</v>
      </c>
      <c r="E35" s="248" t="s">
        <v>280</v>
      </c>
      <c r="F35" s="257"/>
      <c r="G35" s="447">
        <v>46.1</v>
      </c>
      <c r="H35" s="256">
        <v>41</v>
      </c>
      <c r="I35" s="250">
        <v>34</v>
      </c>
      <c r="J35" s="458">
        <f>H35/I35</f>
        <v>1.2058823529411764</v>
      </c>
      <c r="K35" s="252">
        <f t="shared" si="4"/>
        <v>73.7527114967462</v>
      </c>
      <c r="L35" s="449" t="s">
        <v>503</v>
      </c>
      <c r="M35" s="34"/>
      <c r="N35" s="129">
        <f t="shared" si="0"/>
        <v>1</v>
      </c>
    </row>
    <row r="36" spans="1:14" s="42" customFormat="1" ht="79.5" customHeight="1">
      <c r="A36" s="247" t="s">
        <v>20</v>
      </c>
      <c r="B36" s="247" t="s">
        <v>57</v>
      </c>
      <c r="C36" s="248">
        <v>4</v>
      </c>
      <c r="D36" s="249" t="s">
        <v>152</v>
      </c>
      <c r="E36" s="248" t="s">
        <v>136</v>
      </c>
      <c r="F36" s="257"/>
      <c r="G36" s="447">
        <v>55</v>
      </c>
      <c r="H36" s="464">
        <v>65</v>
      </c>
      <c r="I36" s="250">
        <v>64.5</v>
      </c>
      <c r="J36" s="458">
        <f t="shared" si="3"/>
        <v>0.9923076923076923</v>
      </c>
      <c r="K36" s="252">
        <f t="shared" si="4"/>
        <v>117.27272727272727</v>
      </c>
      <c r="L36" s="449" t="s">
        <v>156</v>
      </c>
      <c r="M36" s="34"/>
      <c r="N36" s="129">
        <f t="shared" si="0"/>
        <v>0.9923076923076923</v>
      </c>
    </row>
    <row r="37" spans="1:14" s="42" customFormat="1" ht="102" customHeight="1">
      <c r="A37" s="247" t="s">
        <v>20</v>
      </c>
      <c r="B37" s="247" t="s">
        <v>57</v>
      </c>
      <c r="C37" s="248">
        <v>5</v>
      </c>
      <c r="D37" s="249" t="s">
        <v>151</v>
      </c>
      <c r="E37" s="248" t="s">
        <v>136</v>
      </c>
      <c r="F37" s="257"/>
      <c r="G37" s="447">
        <v>31</v>
      </c>
      <c r="H37" s="464">
        <v>75</v>
      </c>
      <c r="I37" s="250">
        <v>20</v>
      </c>
      <c r="J37" s="458">
        <f t="shared" si="3"/>
        <v>0.26666666666666666</v>
      </c>
      <c r="K37" s="252">
        <f t="shared" si="4"/>
        <v>64.51612903225806</v>
      </c>
      <c r="L37" s="449" t="s">
        <v>529</v>
      </c>
      <c r="M37" s="34"/>
      <c r="N37" s="129">
        <f t="shared" si="0"/>
        <v>0.26666666666666666</v>
      </c>
    </row>
    <row r="38" spans="1:14" s="42" customFormat="1" ht="56.25" customHeight="1">
      <c r="A38" s="247" t="s">
        <v>20</v>
      </c>
      <c r="B38" s="247" t="s">
        <v>57</v>
      </c>
      <c r="C38" s="248">
        <v>6</v>
      </c>
      <c r="D38" s="249" t="s">
        <v>140</v>
      </c>
      <c r="E38" s="259" t="s">
        <v>141</v>
      </c>
      <c r="F38" s="255"/>
      <c r="G38" s="447">
        <v>25113.56</v>
      </c>
      <c r="H38" s="250">
        <v>26505.64</v>
      </c>
      <c r="I38" s="465">
        <v>27715</v>
      </c>
      <c r="J38" s="466">
        <f t="shared" si="3"/>
        <v>1.0456265157151459</v>
      </c>
      <c r="K38" s="250">
        <f t="shared" si="4"/>
        <v>110.35870661108977</v>
      </c>
      <c r="L38" s="449" t="s">
        <v>296</v>
      </c>
      <c r="M38" s="34"/>
      <c r="N38" s="129">
        <f t="shared" si="0"/>
        <v>1</v>
      </c>
    </row>
    <row r="39" spans="1:14" s="42" customFormat="1" ht="56.25" customHeight="1">
      <c r="A39" s="247" t="s">
        <v>20</v>
      </c>
      <c r="B39" s="247" t="s">
        <v>57</v>
      </c>
      <c r="C39" s="248">
        <v>7</v>
      </c>
      <c r="D39" s="249" t="s">
        <v>146</v>
      </c>
      <c r="E39" s="259" t="s">
        <v>147</v>
      </c>
      <c r="F39" s="255"/>
      <c r="G39" s="447">
        <v>37752</v>
      </c>
      <c r="H39" s="250">
        <v>40055.26</v>
      </c>
      <c r="I39" s="465">
        <v>45565</v>
      </c>
      <c r="J39" s="466">
        <f t="shared" si="3"/>
        <v>1.1375534698813587</v>
      </c>
      <c r="K39" s="250">
        <f t="shared" si="4"/>
        <v>120.69559228650138</v>
      </c>
      <c r="L39" s="449" t="s">
        <v>296</v>
      </c>
      <c r="M39" s="34"/>
      <c r="N39" s="129">
        <f t="shared" si="0"/>
        <v>1</v>
      </c>
    </row>
    <row r="40" spans="1:14" s="42" customFormat="1" ht="57" customHeight="1">
      <c r="A40" s="247" t="s">
        <v>20</v>
      </c>
      <c r="B40" s="247" t="s">
        <v>57</v>
      </c>
      <c r="C40" s="248">
        <v>8</v>
      </c>
      <c r="D40" s="249" t="s">
        <v>149</v>
      </c>
      <c r="E40" s="259" t="s">
        <v>147</v>
      </c>
      <c r="F40" s="255"/>
      <c r="G40" s="447">
        <v>28345</v>
      </c>
      <c r="H40" s="250">
        <v>37191.34</v>
      </c>
      <c r="I40" s="465">
        <v>34227.3</v>
      </c>
      <c r="J40" s="466">
        <f>I40/H40</f>
        <v>0.9203029522464102</v>
      </c>
      <c r="K40" s="250">
        <f>I40/G40*100</f>
        <v>120.75251367084144</v>
      </c>
      <c r="L40" s="449" t="s">
        <v>296</v>
      </c>
      <c r="M40" s="34"/>
      <c r="N40" s="129">
        <f t="shared" si="0"/>
        <v>0.9203029522464102</v>
      </c>
    </row>
    <row r="41" spans="1:14" s="42" customFormat="1" ht="53.25" customHeight="1">
      <c r="A41" s="247" t="s">
        <v>20</v>
      </c>
      <c r="B41" s="247" t="s">
        <v>57</v>
      </c>
      <c r="C41" s="248">
        <v>9</v>
      </c>
      <c r="D41" s="249" t="s">
        <v>148</v>
      </c>
      <c r="E41" s="248" t="s">
        <v>5</v>
      </c>
      <c r="F41" s="260"/>
      <c r="G41" s="451">
        <v>5.04</v>
      </c>
      <c r="H41" s="448">
        <v>8.83</v>
      </c>
      <c r="I41" s="467">
        <v>4.01</v>
      </c>
      <c r="J41" s="458">
        <f>I41/H41</f>
        <v>0.4541336353340883</v>
      </c>
      <c r="K41" s="252">
        <f t="shared" si="4"/>
        <v>79.56349206349206</v>
      </c>
      <c r="L41" s="449" t="s">
        <v>527</v>
      </c>
      <c r="M41" s="34"/>
      <c r="N41" s="129">
        <f t="shared" si="0"/>
        <v>0.4541336353340883</v>
      </c>
    </row>
    <row r="42" spans="1:14" s="42" customFormat="1" ht="63" customHeight="1">
      <c r="A42" s="247" t="s">
        <v>20</v>
      </c>
      <c r="B42" s="247" t="s">
        <v>57</v>
      </c>
      <c r="C42" s="248">
        <v>10</v>
      </c>
      <c r="D42" s="249" t="s">
        <v>150</v>
      </c>
      <c r="E42" s="248" t="s">
        <v>136</v>
      </c>
      <c r="F42" s="257"/>
      <c r="G42" s="447">
        <v>24</v>
      </c>
      <c r="H42" s="464">
        <v>27</v>
      </c>
      <c r="I42" s="250">
        <v>22</v>
      </c>
      <c r="J42" s="458">
        <f t="shared" si="3"/>
        <v>0.8148148148148148</v>
      </c>
      <c r="K42" s="252">
        <f t="shared" si="4"/>
        <v>91.66666666666666</v>
      </c>
      <c r="L42" s="449" t="s">
        <v>350</v>
      </c>
      <c r="M42" s="34"/>
      <c r="N42" s="129">
        <f t="shared" si="0"/>
        <v>0.8148148148148148</v>
      </c>
    </row>
    <row r="43" spans="1:14" s="42" customFormat="1" ht="119.25" customHeight="1">
      <c r="A43" s="247" t="s">
        <v>20</v>
      </c>
      <c r="B43" s="247" t="s">
        <v>57</v>
      </c>
      <c r="C43" s="248">
        <v>11</v>
      </c>
      <c r="D43" s="249" t="s">
        <v>361</v>
      </c>
      <c r="E43" s="248" t="s">
        <v>281</v>
      </c>
      <c r="F43" s="257"/>
      <c r="G43" s="451">
        <v>92</v>
      </c>
      <c r="H43" s="468">
        <v>90</v>
      </c>
      <c r="I43" s="453">
        <v>0</v>
      </c>
      <c r="J43" s="458">
        <f t="shared" si="3"/>
        <v>0</v>
      </c>
      <c r="K43" s="252">
        <f t="shared" si="4"/>
        <v>0</v>
      </c>
      <c r="L43" s="449" t="s">
        <v>504</v>
      </c>
      <c r="M43" s="34"/>
      <c r="N43" s="129">
        <f t="shared" si="0"/>
        <v>0</v>
      </c>
    </row>
    <row r="44" spans="1:14" s="54" customFormat="1" ht="19.5" customHeight="1">
      <c r="A44" s="247"/>
      <c r="B44" s="265"/>
      <c r="C44" s="454"/>
      <c r="D44" s="253" t="s">
        <v>157</v>
      </c>
      <c r="E44" s="254">
        <f>N32</f>
        <v>0.6771114328517883</v>
      </c>
      <c r="F44" s="454"/>
      <c r="G44" s="406"/>
      <c r="H44" s="454"/>
      <c r="I44" s="454"/>
      <c r="J44" s="263">
        <f>J33+J34+J35+J36+J37+J38+J39+J40+J41+J42+J43</f>
        <v>7.8372880999073535</v>
      </c>
      <c r="K44" s="454"/>
      <c r="L44" s="478"/>
      <c r="M44" s="53"/>
      <c r="N44" s="129"/>
    </row>
    <row r="45" spans="1:14" ht="18" customHeight="1">
      <c r="A45" s="469" t="s">
        <v>20</v>
      </c>
      <c r="B45" s="469" t="s">
        <v>62</v>
      </c>
      <c r="C45" s="470"/>
      <c r="D45" s="657" t="s">
        <v>109</v>
      </c>
      <c r="E45" s="658"/>
      <c r="F45" s="658"/>
      <c r="G45" s="658"/>
      <c r="H45" s="658"/>
      <c r="I45" s="658"/>
      <c r="J45" s="658"/>
      <c r="K45" s="658"/>
      <c r="L45" s="482"/>
      <c r="M45" s="39"/>
      <c r="N45" s="246">
        <f>SUM(N46:N47)/C47</f>
        <v>0.9974358974358974</v>
      </c>
    </row>
    <row r="46" spans="1:14" s="42" customFormat="1" ht="39" customHeight="1">
      <c r="A46" s="261" t="s">
        <v>20</v>
      </c>
      <c r="B46" s="261" t="s">
        <v>62</v>
      </c>
      <c r="C46" s="251">
        <v>1</v>
      </c>
      <c r="D46" s="262" t="s">
        <v>153</v>
      </c>
      <c r="E46" s="251" t="s">
        <v>158</v>
      </c>
      <c r="F46" s="258" t="s">
        <v>136</v>
      </c>
      <c r="G46" s="471">
        <v>100</v>
      </c>
      <c r="H46" s="258">
        <v>97.5</v>
      </c>
      <c r="I46" s="450">
        <v>97</v>
      </c>
      <c r="J46" s="472">
        <f>I46/H46</f>
        <v>0.9948717948717949</v>
      </c>
      <c r="K46" s="252">
        <f>I46/G46*100</f>
        <v>97</v>
      </c>
      <c r="L46" s="483" t="s">
        <v>156</v>
      </c>
      <c r="M46" s="43">
        <v>100</v>
      </c>
      <c r="N46" s="129">
        <f t="shared" si="0"/>
        <v>0.9948717948717949</v>
      </c>
    </row>
    <row r="47" spans="1:14" s="42" customFormat="1" ht="59.25" customHeight="1">
      <c r="A47" s="261" t="s">
        <v>20</v>
      </c>
      <c r="B47" s="261" t="s">
        <v>62</v>
      </c>
      <c r="C47" s="251">
        <v>2</v>
      </c>
      <c r="D47" s="262" t="s">
        <v>154</v>
      </c>
      <c r="E47" s="251" t="s">
        <v>158</v>
      </c>
      <c r="F47" s="258" t="s">
        <v>136</v>
      </c>
      <c r="G47" s="471">
        <v>97.5</v>
      </c>
      <c r="H47" s="258">
        <v>95.2</v>
      </c>
      <c r="I47" s="450">
        <v>96.7</v>
      </c>
      <c r="J47" s="472">
        <f>I47/H47</f>
        <v>1.0157563025210083</v>
      </c>
      <c r="K47" s="252">
        <f>I47/G47*100</f>
        <v>99.17948717948718</v>
      </c>
      <c r="L47" s="449" t="s">
        <v>349</v>
      </c>
      <c r="M47" s="43"/>
      <c r="N47" s="129">
        <f t="shared" si="0"/>
        <v>1</v>
      </c>
    </row>
    <row r="48" spans="1:14" s="54" customFormat="1" ht="19.5" customHeight="1">
      <c r="A48" s="265"/>
      <c r="B48" s="265"/>
      <c r="C48" s="454"/>
      <c r="D48" s="253" t="s">
        <v>157</v>
      </c>
      <c r="E48" s="263">
        <f>N45</f>
        <v>0.9974358974358974</v>
      </c>
      <c r="F48" s="454"/>
      <c r="G48" s="406"/>
      <c r="H48" s="454"/>
      <c r="I48" s="454"/>
      <c r="J48" s="263">
        <f>J46+J47</f>
        <v>2.0106280973928032</v>
      </c>
      <c r="K48" s="454"/>
      <c r="L48" s="449"/>
      <c r="M48" s="53"/>
      <c r="N48" s="129"/>
    </row>
    <row r="49" spans="1:14" s="42" customFormat="1" ht="17.25" customHeight="1">
      <c r="A49" s="469" t="s">
        <v>20</v>
      </c>
      <c r="B49" s="469" t="s">
        <v>64</v>
      </c>
      <c r="C49" s="470"/>
      <c r="D49" s="653" t="s">
        <v>162</v>
      </c>
      <c r="E49" s="654"/>
      <c r="F49" s="654"/>
      <c r="G49" s="654"/>
      <c r="H49" s="654"/>
      <c r="I49" s="654"/>
      <c r="J49" s="654"/>
      <c r="K49" s="654"/>
      <c r="L49" s="449"/>
      <c r="M49" s="43"/>
      <c r="N49" s="246">
        <f>SUM(N50:N59)/C59</f>
        <v>0.7774196273499553</v>
      </c>
    </row>
    <row r="50" spans="1:14" s="42" customFormat="1" ht="70.5" customHeight="1">
      <c r="A50" s="264" t="s">
        <v>20</v>
      </c>
      <c r="B50" s="264" t="s">
        <v>64</v>
      </c>
      <c r="C50" s="265"/>
      <c r="D50" s="266" t="s">
        <v>282</v>
      </c>
      <c r="E50" s="265" t="s">
        <v>159</v>
      </c>
      <c r="F50" s="267" t="s">
        <v>160</v>
      </c>
      <c r="G50" s="473">
        <v>111.2</v>
      </c>
      <c r="H50" s="259">
        <v>92</v>
      </c>
      <c r="I50" s="474">
        <v>51</v>
      </c>
      <c r="J50" s="472">
        <f>I50/H50</f>
        <v>0.5543478260869565</v>
      </c>
      <c r="K50" s="252">
        <f>I50/G50*100</f>
        <v>45.86330935251798</v>
      </c>
      <c r="L50" s="449" t="s">
        <v>508</v>
      </c>
      <c r="M50" s="43"/>
      <c r="N50" s="129">
        <f t="shared" si="0"/>
        <v>0.5543478260869565</v>
      </c>
    </row>
    <row r="51" spans="1:14" s="42" customFormat="1" ht="29.25" customHeight="1">
      <c r="A51" s="264" t="s">
        <v>20</v>
      </c>
      <c r="B51" s="264" t="s">
        <v>64</v>
      </c>
      <c r="C51" s="265"/>
      <c r="D51" s="266" t="s">
        <v>33</v>
      </c>
      <c r="E51" s="265"/>
      <c r="F51" s="267"/>
      <c r="G51" s="473"/>
      <c r="H51" s="252"/>
      <c r="I51" s="474"/>
      <c r="J51" s="472"/>
      <c r="K51" s="252"/>
      <c r="L51" s="484"/>
      <c r="M51" s="43"/>
      <c r="N51" s="129">
        <f t="shared" si="0"/>
        <v>0</v>
      </c>
    </row>
    <row r="52" spans="1:14" s="42" customFormat="1" ht="54.75" customHeight="1">
      <c r="A52" s="264" t="s">
        <v>20</v>
      </c>
      <c r="B52" s="264" t="s">
        <v>64</v>
      </c>
      <c r="C52" s="265">
        <v>1</v>
      </c>
      <c r="D52" s="268" t="s">
        <v>283</v>
      </c>
      <c r="E52" s="265" t="s">
        <v>159</v>
      </c>
      <c r="F52" s="267" t="s">
        <v>160</v>
      </c>
      <c r="G52" s="473">
        <v>6.8</v>
      </c>
      <c r="H52" s="259">
        <v>10</v>
      </c>
      <c r="I52" s="474">
        <v>2.9</v>
      </c>
      <c r="J52" s="472">
        <f>H52/I52</f>
        <v>3.4482758620689657</v>
      </c>
      <c r="K52" s="252">
        <f aca="true" t="shared" si="5" ref="K52:K59">I52/G52*100</f>
        <v>42.64705882352941</v>
      </c>
      <c r="L52" s="449" t="s">
        <v>510</v>
      </c>
      <c r="M52" s="43"/>
      <c r="N52" s="129">
        <f t="shared" si="0"/>
        <v>1</v>
      </c>
    </row>
    <row r="53" spans="1:14" s="42" customFormat="1" ht="43.5" customHeight="1">
      <c r="A53" s="264" t="s">
        <v>20</v>
      </c>
      <c r="B53" s="264" t="s">
        <v>64</v>
      </c>
      <c r="C53" s="265">
        <v>2</v>
      </c>
      <c r="D53" s="268" t="s">
        <v>284</v>
      </c>
      <c r="E53" s="265" t="s">
        <v>159</v>
      </c>
      <c r="F53" s="267" t="s">
        <v>160</v>
      </c>
      <c r="G53" s="473">
        <v>25.4</v>
      </c>
      <c r="H53" s="259">
        <v>24</v>
      </c>
      <c r="I53" s="474">
        <v>11.5</v>
      </c>
      <c r="J53" s="472">
        <f>H53/I53</f>
        <v>2.0869565217391304</v>
      </c>
      <c r="K53" s="252">
        <f t="shared" si="5"/>
        <v>45.275590551181104</v>
      </c>
      <c r="L53" s="449" t="s">
        <v>509</v>
      </c>
      <c r="M53" s="43"/>
      <c r="N53" s="129">
        <f t="shared" si="0"/>
        <v>1</v>
      </c>
    </row>
    <row r="54" spans="1:14" s="42" customFormat="1" ht="47.25">
      <c r="A54" s="264" t="s">
        <v>20</v>
      </c>
      <c r="B54" s="264" t="s">
        <v>64</v>
      </c>
      <c r="C54" s="265">
        <v>3</v>
      </c>
      <c r="D54" s="269" t="s">
        <v>362</v>
      </c>
      <c r="E54" s="265" t="s">
        <v>159</v>
      </c>
      <c r="F54" s="267" t="s">
        <v>160</v>
      </c>
      <c r="G54" s="473">
        <v>4</v>
      </c>
      <c r="H54" s="259">
        <v>8</v>
      </c>
      <c r="I54" s="474">
        <v>3.14</v>
      </c>
      <c r="J54" s="472">
        <v>0</v>
      </c>
      <c r="K54" s="252">
        <f t="shared" si="5"/>
        <v>78.5</v>
      </c>
      <c r="L54" s="449" t="s">
        <v>511</v>
      </c>
      <c r="M54" s="43"/>
      <c r="N54" s="129">
        <f t="shared" si="0"/>
        <v>0</v>
      </c>
    </row>
    <row r="55" spans="1:14" s="42" customFormat="1" ht="57" customHeight="1">
      <c r="A55" s="264" t="s">
        <v>20</v>
      </c>
      <c r="B55" s="264" t="s">
        <v>64</v>
      </c>
      <c r="C55" s="265">
        <v>4</v>
      </c>
      <c r="D55" s="268" t="s">
        <v>285</v>
      </c>
      <c r="E55" s="265" t="s">
        <v>159</v>
      </c>
      <c r="F55" s="267" t="s">
        <v>160</v>
      </c>
      <c r="G55" s="473">
        <v>6</v>
      </c>
      <c r="H55" s="259">
        <v>10</v>
      </c>
      <c r="I55" s="474">
        <v>2.5</v>
      </c>
      <c r="J55" s="472">
        <f>H55/I55</f>
        <v>4</v>
      </c>
      <c r="K55" s="252">
        <f t="shared" si="5"/>
        <v>41.66666666666667</v>
      </c>
      <c r="L55" s="449" t="s">
        <v>512</v>
      </c>
      <c r="M55" s="43"/>
      <c r="N55" s="129">
        <f t="shared" si="0"/>
        <v>1</v>
      </c>
    </row>
    <row r="56" spans="1:14" s="42" customFormat="1" ht="123" customHeight="1">
      <c r="A56" s="264" t="s">
        <v>20</v>
      </c>
      <c r="B56" s="264" t="s">
        <v>64</v>
      </c>
      <c r="C56" s="265">
        <v>5</v>
      </c>
      <c r="D56" s="268" t="s">
        <v>286</v>
      </c>
      <c r="E56" s="265" t="s">
        <v>159</v>
      </c>
      <c r="F56" s="267" t="s">
        <v>160</v>
      </c>
      <c r="G56" s="473">
        <v>36</v>
      </c>
      <c r="H56" s="259">
        <v>62</v>
      </c>
      <c r="I56" s="474">
        <v>29.2</v>
      </c>
      <c r="J56" s="472">
        <f>I56/H56</f>
        <v>0.47096774193548385</v>
      </c>
      <c r="K56" s="252">
        <f t="shared" si="5"/>
        <v>81.11111111111111</v>
      </c>
      <c r="L56" s="449" t="s">
        <v>513</v>
      </c>
      <c r="M56" s="43"/>
      <c r="N56" s="129">
        <f t="shared" si="0"/>
        <v>0.47096774193548385</v>
      </c>
    </row>
    <row r="57" spans="1:14" s="42" customFormat="1" ht="76.5" customHeight="1">
      <c r="A57" s="264" t="s">
        <v>20</v>
      </c>
      <c r="B57" s="264" t="s">
        <v>64</v>
      </c>
      <c r="C57" s="265">
        <v>6</v>
      </c>
      <c r="D57" s="268" t="s">
        <v>363</v>
      </c>
      <c r="E57" s="265" t="s">
        <v>159</v>
      </c>
      <c r="F57" s="267" t="s">
        <v>160</v>
      </c>
      <c r="G57" s="473">
        <v>73</v>
      </c>
      <c r="H57" s="259">
        <v>12</v>
      </c>
      <c r="I57" s="474">
        <v>68</v>
      </c>
      <c r="J57" s="472">
        <f>I57/H57</f>
        <v>5.666666666666667</v>
      </c>
      <c r="K57" s="252">
        <f t="shared" si="5"/>
        <v>93.15068493150685</v>
      </c>
      <c r="L57" s="449" t="s">
        <v>514</v>
      </c>
      <c r="M57" s="43"/>
      <c r="N57" s="129">
        <f t="shared" si="0"/>
        <v>1</v>
      </c>
    </row>
    <row r="58" spans="1:14" s="42" customFormat="1" ht="48.75" customHeight="1">
      <c r="A58" s="264" t="s">
        <v>20</v>
      </c>
      <c r="B58" s="264" t="s">
        <v>64</v>
      </c>
      <c r="C58" s="265">
        <v>7</v>
      </c>
      <c r="D58" s="268" t="s">
        <v>287</v>
      </c>
      <c r="E58" s="265" t="s">
        <v>159</v>
      </c>
      <c r="F58" s="267" t="s">
        <v>160</v>
      </c>
      <c r="G58" s="473">
        <v>96.2</v>
      </c>
      <c r="H58" s="259">
        <v>96.5</v>
      </c>
      <c r="I58" s="474">
        <v>91.1</v>
      </c>
      <c r="J58" s="472">
        <f>I58/H58</f>
        <v>0.944041450777202</v>
      </c>
      <c r="K58" s="252">
        <f t="shared" si="5"/>
        <v>94.69854469854468</v>
      </c>
      <c r="L58" s="485" t="s">
        <v>515</v>
      </c>
      <c r="M58" s="43"/>
      <c r="N58" s="129">
        <f t="shared" si="0"/>
        <v>0.944041450777202</v>
      </c>
    </row>
    <row r="59" spans="1:14" s="42" customFormat="1" ht="36" customHeight="1">
      <c r="A59" s="264" t="s">
        <v>20</v>
      </c>
      <c r="B59" s="264" t="s">
        <v>64</v>
      </c>
      <c r="C59" s="265">
        <v>8</v>
      </c>
      <c r="D59" s="268" t="s">
        <v>288</v>
      </c>
      <c r="E59" s="265" t="s">
        <v>159</v>
      </c>
      <c r="F59" s="267" t="s">
        <v>160</v>
      </c>
      <c r="G59" s="473">
        <v>100</v>
      </c>
      <c r="H59" s="259">
        <v>100</v>
      </c>
      <c r="I59" s="474">
        <v>25</v>
      </c>
      <c r="J59" s="472">
        <f>I59/H59</f>
        <v>0.25</v>
      </c>
      <c r="K59" s="252">
        <f t="shared" si="5"/>
        <v>25</v>
      </c>
      <c r="L59" s="485" t="s">
        <v>516</v>
      </c>
      <c r="M59" s="43"/>
      <c r="N59" s="129">
        <f t="shared" si="0"/>
        <v>0.25</v>
      </c>
    </row>
    <row r="60" spans="1:14" s="54" customFormat="1" ht="19.5" customHeight="1">
      <c r="A60" s="265"/>
      <c r="B60" s="265"/>
      <c r="C60" s="454"/>
      <c r="D60" s="253" t="s">
        <v>157</v>
      </c>
      <c r="E60" s="254">
        <f>N49</f>
        <v>0.7774196273499553</v>
      </c>
      <c r="F60" s="454"/>
      <c r="G60" s="406"/>
      <c r="H60" s="454"/>
      <c r="I60" s="454"/>
      <c r="J60" s="263">
        <f>J50+J52+J53+J54+J55+J56+J57+J58+J59</f>
        <v>17.421256069274406</v>
      </c>
      <c r="K60" s="454"/>
      <c r="L60" s="454"/>
      <c r="M60" s="53"/>
      <c r="N60" s="129"/>
    </row>
    <row r="61" spans="4:14" s="42" customFormat="1" ht="36" customHeight="1">
      <c r="D61" s="309"/>
      <c r="G61" s="475"/>
      <c r="H61" s="310"/>
      <c r="I61" s="310"/>
      <c r="J61" s="311"/>
      <c r="K61" s="310"/>
      <c r="L61" s="309"/>
      <c r="M61" s="50"/>
      <c r="N61" s="312"/>
    </row>
    <row r="62" spans="1:14" s="42" customFormat="1" ht="15">
      <c r="A62" s="46"/>
      <c r="B62" s="46"/>
      <c r="C62" s="47"/>
      <c r="D62" s="126"/>
      <c r="E62" s="47"/>
      <c r="F62" s="48"/>
      <c r="G62" s="332"/>
      <c r="H62" s="335"/>
      <c r="I62" s="325"/>
      <c r="J62" s="313"/>
      <c r="K62" s="49"/>
      <c r="L62" s="328"/>
      <c r="N62" s="312"/>
    </row>
    <row r="63" spans="4:14" s="42" customFormat="1" ht="15">
      <c r="D63" s="309"/>
      <c r="G63" s="331"/>
      <c r="H63" s="334"/>
      <c r="I63" s="324"/>
      <c r="J63" s="311"/>
      <c r="K63" s="314"/>
      <c r="L63" s="329"/>
      <c r="M63" s="315"/>
      <c r="N63" s="312"/>
    </row>
    <row r="64" spans="1:14" s="42" customFormat="1" ht="15">
      <c r="A64" s="28"/>
      <c r="B64" s="28"/>
      <c r="C64" s="29"/>
      <c r="D64" s="35"/>
      <c r="E64" s="30"/>
      <c r="F64" s="31"/>
      <c r="G64" s="333"/>
      <c r="H64" s="336"/>
      <c r="I64" s="326"/>
      <c r="J64" s="316"/>
      <c r="K64" s="27"/>
      <c r="L64" s="330"/>
      <c r="N64" s="312"/>
    </row>
    <row r="65" spans="4:14" s="42" customFormat="1" ht="15">
      <c r="D65" s="309"/>
      <c r="G65" s="331"/>
      <c r="H65" s="334"/>
      <c r="I65" s="324"/>
      <c r="J65" s="311"/>
      <c r="K65" s="310"/>
      <c r="L65" s="327"/>
      <c r="N65" s="312"/>
    </row>
    <row r="66" spans="4:14" s="42" customFormat="1" ht="15">
      <c r="D66" s="309"/>
      <c r="G66" s="331"/>
      <c r="H66" s="334"/>
      <c r="I66" s="324"/>
      <c r="J66" s="311"/>
      <c r="K66" s="310"/>
      <c r="L66" s="327"/>
      <c r="N66" s="312"/>
    </row>
    <row r="67" spans="4:14" s="42" customFormat="1" ht="15">
      <c r="D67" s="309"/>
      <c r="G67" s="331"/>
      <c r="H67" s="334"/>
      <c r="I67" s="324"/>
      <c r="J67" s="311"/>
      <c r="K67" s="310"/>
      <c r="L67" s="327"/>
      <c r="N67" s="312"/>
    </row>
    <row r="68" spans="4:14" s="42" customFormat="1" ht="15">
      <c r="D68" s="309"/>
      <c r="G68" s="331"/>
      <c r="H68" s="334"/>
      <c r="I68" s="324"/>
      <c r="J68" s="311"/>
      <c r="K68" s="310"/>
      <c r="L68" s="327"/>
      <c r="N68" s="312"/>
    </row>
    <row r="69" spans="4:14" s="42" customFormat="1" ht="15">
      <c r="D69" s="309"/>
      <c r="G69" s="331"/>
      <c r="H69" s="334"/>
      <c r="I69" s="324"/>
      <c r="J69" s="311"/>
      <c r="K69" s="310"/>
      <c r="L69" s="327"/>
      <c r="N69" s="312"/>
    </row>
    <row r="70" spans="4:14" s="42" customFormat="1" ht="15">
      <c r="D70" s="309"/>
      <c r="G70" s="331"/>
      <c r="H70" s="334"/>
      <c r="I70" s="324"/>
      <c r="J70" s="311"/>
      <c r="K70" s="310"/>
      <c r="L70" s="327"/>
      <c r="N70" s="312"/>
    </row>
    <row r="71" spans="4:14" s="42" customFormat="1" ht="15">
      <c r="D71" s="309"/>
      <c r="G71" s="331"/>
      <c r="H71" s="334"/>
      <c r="I71" s="324"/>
      <c r="J71" s="311"/>
      <c r="K71" s="310"/>
      <c r="L71" s="327"/>
      <c r="N71" s="312"/>
    </row>
    <row r="72" spans="4:14" s="42" customFormat="1" ht="15">
      <c r="D72" s="309"/>
      <c r="G72" s="331"/>
      <c r="H72" s="334"/>
      <c r="I72" s="324"/>
      <c r="J72" s="311"/>
      <c r="K72" s="310"/>
      <c r="L72" s="327"/>
      <c r="N72" s="312"/>
    </row>
    <row r="73" spans="4:14" s="42" customFormat="1" ht="15">
      <c r="D73" s="309"/>
      <c r="G73" s="331"/>
      <c r="H73" s="334"/>
      <c r="I73" s="324"/>
      <c r="J73" s="311"/>
      <c r="K73" s="310"/>
      <c r="L73" s="327"/>
      <c r="N73" s="312"/>
    </row>
    <row r="74" spans="4:14" s="42" customFormat="1" ht="15">
      <c r="D74" s="309"/>
      <c r="G74" s="331"/>
      <c r="H74" s="334"/>
      <c r="I74" s="324"/>
      <c r="J74" s="311"/>
      <c r="K74" s="310"/>
      <c r="L74" s="327"/>
      <c r="N74" s="312"/>
    </row>
    <row r="75" spans="4:14" s="42" customFormat="1" ht="15">
      <c r="D75" s="309"/>
      <c r="G75" s="331"/>
      <c r="H75" s="334"/>
      <c r="I75" s="324"/>
      <c r="J75" s="311"/>
      <c r="K75" s="310"/>
      <c r="L75" s="327"/>
      <c r="N75" s="312"/>
    </row>
    <row r="76" spans="4:14" s="42" customFormat="1" ht="15">
      <c r="D76" s="309"/>
      <c r="G76" s="331"/>
      <c r="H76" s="334"/>
      <c r="I76" s="324"/>
      <c r="J76" s="311"/>
      <c r="K76" s="310"/>
      <c r="L76" s="327"/>
      <c r="N76" s="312"/>
    </row>
    <row r="77" spans="4:14" s="42" customFormat="1" ht="15">
      <c r="D77" s="309"/>
      <c r="G77" s="331"/>
      <c r="H77" s="334"/>
      <c r="I77" s="324"/>
      <c r="J77" s="311"/>
      <c r="K77" s="310"/>
      <c r="L77" s="327"/>
      <c r="N77" s="312"/>
    </row>
    <row r="78" spans="4:14" s="42" customFormat="1" ht="15">
      <c r="D78" s="309"/>
      <c r="G78" s="331"/>
      <c r="H78" s="334"/>
      <c r="I78" s="324"/>
      <c r="J78" s="311"/>
      <c r="K78" s="310"/>
      <c r="L78" s="327"/>
      <c r="N78" s="312"/>
    </row>
    <row r="79" spans="4:14" s="42" customFormat="1" ht="15">
      <c r="D79" s="309"/>
      <c r="G79" s="331"/>
      <c r="H79" s="334"/>
      <c r="I79" s="324"/>
      <c r="J79" s="311"/>
      <c r="K79" s="310"/>
      <c r="L79" s="327"/>
      <c r="N79" s="312"/>
    </row>
    <row r="80" spans="4:14" s="42" customFormat="1" ht="15">
      <c r="D80" s="309"/>
      <c r="G80" s="331"/>
      <c r="H80" s="334"/>
      <c r="I80" s="324"/>
      <c r="J80" s="311"/>
      <c r="K80" s="310"/>
      <c r="L80" s="327"/>
      <c r="N80" s="312"/>
    </row>
    <row r="81" spans="4:14" s="42" customFormat="1" ht="15">
      <c r="D81" s="309"/>
      <c r="G81" s="331"/>
      <c r="H81" s="334"/>
      <c r="I81" s="324"/>
      <c r="J81" s="311"/>
      <c r="K81" s="310"/>
      <c r="L81" s="327"/>
      <c r="N81" s="312"/>
    </row>
    <row r="82" spans="4:14" s="42" customFormat="1" ht="15">
      <c r="D82" s="309"/>
      <c r="G82" s="331"/>
      <c r="H82" s="334"/>
      <c r="I82" s="324"/>
      <c r="J82" s="311"/>
      <c r="K82" s="310"/>
      <c r="L82" s="327"/>
      <c r="N82" s="312"/>
    </row>
    <row r="83" spans="4:14" s="42" customFormat="1" ht="15">
      <c r="D83" s="309"/>
      <c r="G83" s="331"/>
      <c r="H83" s="334"/>
      <c r="I83" s="324"/>
      <c r="J83" s="311"/>
      <c r="K83" s="310"/>
      <c r="L83" s="327"/>
      <c r="N83" s="312"/>
    </row>
    <row r="84" spans="4:14" s="42" customFormat="1" ht="15">
      <c r="D84" s="309"/>
      <c r="G84" s="331"/>
      <c r="H84" s="334"/>
      <c r="I84" s="324"/>
      <c r="J84" s="311"/>
      <c r="K84" s="310"/>
      <c r="L84" s="327"/>
      <c r="N84" s="312"/>
    </row>
    <row r="85" spans="4:14" s="42" customFormat="1" ht="15">
      <c r="D85" s="309"/>
      <c r="G85" s="331"/>
      <c r="H85" s="334"/>
      <c r="I85" s="324"/>
      <c r="J85" s="311"/>
      <c r="K85" s="310"/>
      <c r="L85" s="327"/>
      <c r="N85" s="312"/>
    </row>
    <row r="86" spans="4:14" s="42" customFormat="1" ht="15">
      <c r="D86" s="309"/>
      <c r="G86" s="331"/>
      <c r="H86" s="334"/>
      <c r="I86" s="324"/>
      <c r="J86" s="311"/>
      <c r="K86" s="310"/>
      <c r="L86" s="327"/>
      <c r="N86" s="312"/>
    </row>
    <row r="87" spans="4:14" s="42" customFormat="1" ht="15">
      <c r="D87" s="309"/>
      <c r="G87" s="331"/>
      <c r="H87" s="334"/>
      <c r="I87" s="324"/>
      <c r="J87" s="311"/>
      <c r="K87" s="310"/>
      <c r="L87" s="327"/>
      <c r="N87" s="312"/>
    </row>
    <row r="88" spans="4:14" s="42" customFormat="1" ht="15">
      <c r="D88" s="309"/>
      <c r="G88" s="331"/>
      <c r="H88" s="334"/>
      <c r="I88" s="324"/>
      <c r="J88" s="311"/>
      <c r="K88" s="310"/>
      <c r="L88" s="327"/>
      <c r="N88" s="312"/>
    </row>
    <row r="89" spans="4:14" s="42" customFormat="1" ht="15">
      <c r="D89" s="309"/>
      <c r="G89" s="331"/>
      <c r="H89" s="334"/>
      <c r="I89" s="324"/>
      <c r="J89" s="311"/>
      <c r="K89" s="310"/>
      <c r="L89" s="327"/>
      <c r="N89" s="312"/>
    </row>
    <row r="90" spans="4:14" s="42" customFormat="1" ht="15">
      <c r="D90" s="309"/>
      <c r="G90" s="331"/>
      <c r="H90" s="334"/>
      <c r="I90" s="324"/>
      <c r="J90" s="311"/>
      <c r="K90" s="310"/>
      <c r="L90" s="327"/>
      <c r="N90" s="312"/>
    </row>
    <row r="91" spans="4:14" s="42" customFormat="1" ht="15">
      <c r="D91" s="309"/>
      <c r="G91" s="331"/>
      <c r="H91" s="334"/>
      <c r="I91" s="324"/>
      <c r="J91" s="311"/>
      <c r="K91" s="310"/>
      <c r="L91" s="327"/>
      <c r="N91" s="312"/>
    </row>
    <row r="92" spans="4:14" s="42" customFormat="1" ht="15">
      <c r="D92" s="309"/>
      <c r="G92" s="331"/>
      <c r="H92" s="334"/>
      <c r="I92" s="324"/>
      <c r="J92" s="311"/>
      <c r="K92" s="310"/>
      <c r="L92" s="327"/>
      <c r="N92" s="312"/>
    </row>
    <row r="93" spans="4:14" s="42" customFormat="1" ht="15">
      <c r="D93" s="309"/>
      <c r="G93" s="331"/>
      <c r="H93" s="334"/>
      <c r="I93" s="324"/>
      <c r="J93" s="311"/>
      <c r="K93" s="310"/>
      <c r="L93" s="327"/>
      <c r="N93" s="312"/>
    </row>
    <row r="94" spans="4:14" s="42" customFormat="1" ht="15">
      <c r="D94" s="309"/>
      <c r="G94" s="331"/>
      <c r="H94" s="334"/>
      <c r="I94" s="324"/>
      <c r="J94" s="311"/>
      <c r="K94" s="310"/>
      <c r="L94" s="327"/>
      <c r="N94" s="312"/>
    </row>
    <row r="95" spans="4:14" s="42" customFormat="1" ht="15">
      <c r="D95" s="309"/>
      <c r="G95" s="331"/>
      <c r="H95" s="334"/>
      <c r="I95" s="324"/>
      <c r="J95" s="311"/>
      <c r="K95" s="310"/>
      <c r="L95" s="327"/>
      <c r="N95" s="312"/>
    </row>
    <row r="96" spans="4:14" s="42" customFormat="1" ht="15">
      <c r="D96" s="309"/>
      <c r="G96" s="331"/>
      <c r="H96" s="334"/>
      <c r="I96" s="324"/>
      <c r="J96" s="311"/>
      <c r="K96" s="310"/>
      <c r="L96" s="327"/>
      <c r="N96" s="312"/>
    </row>
    <row r="97" spans="4:14" s="42" customFormat="1" ht="15">
      <c r="D97" s="309"/>
      <c r="G97" s="331"/>
      <c r="H97" s="334"/>
      <c r="I97" s="324"/>
      <c r="J97" s="311"/>
      <c r="K97" s="310"/>
      <c r="L97" s="327"/>
      <c r="N97" s="312"/>
    </row>
    <row r="98" spans="4:14" s="42" customFormat="1" ht="15">
      <c r="D98" s="309"/>
      <c r="G98" s="331"/>
      <c r="H98" s="334"/>
      <c r="I98" s="324"/>
      <c r="J98" s="311"/>
      <c r="K98" s="310"/>
      <c r="L98" s="327"/>
      <c r="N98" s="312"/>
    </row>
    <row r="99" spans="4:14" s="42" customFormat="1" ht="15">
      <c r="D99" s="309"/>
      <c r="G99" s="331"/>
      <c r="H99" s="334"/>
      <c r="I99" s="324"/>
      <c r="J99" s="311"/>
      <c r="K99" s="310"/>
      <c r="L99" s="327"/>
      <c r="N99" s="312"/>
    </row>
    <row r="100" spans="4:14" s="42" customFormat="1" ht="15">
      <c r="D100" s="309"/>
      <c r="G100" s="331"/>
      <c r="H100" s="334"/>
      <c r="I100" s="324"/>
      <c r="J100" s="311"/>
      <c r="K100" s="310"/>
      <c r="L100" s="327"/>
      <c r="N100" s="312"/>
    </row>
    <row r="101" spans="4:14" s="42" customFormat="1" ht="15">
      <c r="D101" s="309"/>
      <c r="G101" s="331"/>
      <c r="H101" s="334"/>
      <c r="I101" s="324"/>
      <c r="J101" s="311"/>
      <c r="K101" s="310"/>
      <c r="L101" s="327"/>
      <c r="N101" s="312"/>
    </row>
    <row r="102" spans="4:14" s="42" customFormat="1" ht="15">
      <c r="D102" s="309"/>
      <c r="G102" s="331"/>
      <c r="H102" s="334"/>
      <c r="I102" s="324"/>
      <c r="J102" s="311"/>
      <c r="K102" s="310"/>
      <c r="L102" s="327"/>
      <c r="N102" s="312"/>
    </row>
    <row r="103" spans="4:14" s="42" customFormat="1" ht="15">
      <c r="D103" s="309"/>
      <c r="G103" s="331"/>
      <c r="H103" s="334"/>
      <c r="I103" s="324"/>
      <c r="J103" s="311"/>
      <c r="K103" s="310"/>
      <c r="L103" s="327"/>
      <c r="N103" s="312"/>
    </row>
    <row r="104" spans="4:14" s="42" customFormat="1" ht="15">
      <c r="D104" s="309"/>
      <c r="G104" s="331"/>
      <c r="H104" s="334"/>
      <c r="I104" s="324"/>
      <c r="J104" s="311"/>
      <c r="K104" s="310"/>
      <c r="L104" s="327"/>
      <c r="N104" s="312"/>
    </row>
    <row r="105" spans="4:14" s="42" customFormat="1" ht="15">
      <c r="D105" s="309"/>
      <c r="G105" s="331"/>
      <c r="H105" s="334"/>
      <c r="I105" s="324"/>
      <c r="J105" s="311"/>
      <c r="K105" s="310"/>
      <c r="L105" s="327"/>
      <c r="N105" s="312"/>
    </row>
    <row r="106" spans="4:14" s="42" customFormat="1" ht="15">
      <c r="D106" s="309"/>
      <c r="G106" s="331"/>
      <c r="H106" s="334"/>
      <c r="I106" s="324"/>
      <c r="J106" s="311"/>
      <c r="K106" s="310"/>
      <c r="L106" s="327"/>
      <c r="N106" s="312"/>
    </row>
    <row r="107" spans="4:14" s="42" customFormat="1" ht="15">
      <c r="D107" s="309"/>
      <c r="G107" s="331"/>
      <c r="H107" s="334"/>
      <c r="I107" s="324"/>
      <c r="J107" s="311"/>
      <c r="K107" s="310"/>
      <c r="L107" s="327"/>
      <c r="N107" s="312"/>
    </row>
    <row r="108" spans="4:14" s="42" customFormat="1" ht="15">
      <c r="D108" s="309"/>
      <c r="G108" s="331"/>
      <c r="H108" s="334"/>
      <c r="I108" s="324"/>
      <c r="J108" s="311"/>
      <c r="K108" s="310"/>
      <c r="L108" s="327"/>
      <c r="N108" s="312"/>
    </row>
    <row r="109" spans="4:14" s="42" customFormat="1" ht="15">
      <c r="D109" s="309"/>
      <c r="G109" s="331"/>
      <c r="H109" s="334"/>
      <c r="I109" s="324"/>
      <c r="J109" s="311"/>
      <c r="K109" s="310"/>
      <c r="L109" s="327"/>
      <c r="N109" s="312"/>
    </row>
    <row r="110" spans="4:14" s="42" customFormat="1" ht="15">
      <c r="D110" s="309"/>
      <c r="G110" s="331"/>
      <c r="H110" s="334"/>
      <c r="I110" s="324"/>
      <c r="J110" s="311"/>
      <c r="K110" s="310"/>
      <c r="L110" s="327"/>
      <c r="N110" s="312"/>
    </row>
    <row r="111" spans="4:14" s="42" customFormat="1" ht="15">
      <c r="D111" s="309"/>
      <c r="G111" s="331"/>
      <c r="H111" s="334"/>
      <c r="I111" s="324"/>
      <c r="J111" s="311"/>
      <c r="K111" s="310"/>
      <c r="L111" s="327"/>
      <c r="N111" s="312"/>
    </row>
    <row r="112" spans="4:14" s="42" customFormat="1" ht="15">
      <c r="D112" s="309"/>
      <c r="G112" s="331"/>
      <c r="H112" s="334"/>
      <c r="I112" s="324"/>
      <c r="J112" s="311"/>
      <c r="K112" s="310"/>
      <c r="L112" s="327"/>
      <c r="N112" s="312"/>
    </row>
    <row r="113" spans="4:14" s="42" customFormat="1" ht="15">
      <c r="D113" s="309"/>
      <c r="G113" s="331"/>
      <c r="H113" s="334"/>
      <c r="I113" s="324"/>
      <c r="J113" s="311"/>
      <c r="K113" s="310"/>
      <c r="L113" s="327"/>
      <c r="N113" s="312"/>
    </row>
    <row r="114" spans="4:14" s="42" customFormat="1" ht="15">
      <c r="D114" s="309"/>
      <c r="G114" s="331"/>
      <c r="H114" s="334"/>
      <c r="I114" s="324"/>
      <c r="J114" s="311"/>
      <c r="K114" s="310"/>
      <c r="L114" s="327"/>
      <c r="N114" s="312"/>
    </row>
    <row r="115" spans="4:14" s="42" customFormat="1" ht="15">
      <c r="D115" s="309"/>
      <c r="G115" s="331"/>
      <c r="H115" s="334"/>
      <c r="I115" s="324"/>
      <c r="J115" s="311"/>
      <c r="K115" s="310"/>
      <c r="L115" s="327"/>
      <c r="N115" s="312"/>
    </row>
    <row r="116" spans="4:14" s="42" customFormat="1" ht="15">
      <c r="D116" s="309"/>
      <c r="G116" s="331"/>
      <c r="H116" s="334"/>
      <c r="I116" s="324"/>
      <c r="J116" s="311"/>
      <c r="K116" s="310"/>
      <c r="L116" s="327"/>
      <c r="N116" s="312"/>
    </row>
    <row r="117" spans="4:14" s="42" customFormat="1" ht="15">
      <c r="D117" s="309"/>
      <c r="G117" s="331"/>
      <c r="H117" s="334"/>
      <c r="I117" s="324"/>
      <c r="J117" s="311"/>
      <c r="K117" s="310"/>
      <c r="L117" s="327"/>
      <c r="N117" s="312"/>
    </row>
    <row r="118" spans="4:14" s="42" customFormat="1" ht="15">
      <c r="D118" s="309"/>
      <c r="G118" s="331"/>
      <c r="H118" s="334"/>
      <c r="I118" s="324"/>
      <c r="J118" s="311"/>
      <c r="K118" s="310"/>
      <c r="L118" s="327"/>
      <c r="N118" s="312"/>
    </row>
    <row r="119" spans="4:14" s="42" customFormat="1" ht="15">
      <c r="D119" s="309"/>
      <c r="G119" s="331"/>
      <c r="H119" s="334"/>
      <c r="I119" s="324"/>
      <c r="J119" s="311"/>
      <c r="K119" s="310"/>
      <c r="L119" s="327"/>
      <c r="N119" s="312"/>
    </row>
    <row r="120" spans="4:14" s="42" customFormat="1" ht="15">
      <c r="D120" s="309"/>
      <c r="G120" s="331"/>
      <c r="H120" s="334"/>
      <c r="I120" s="324"/>
      <c r="J120" s="311"/>
      <c r="K120" s="310"/>
      <c r="L120" s="327"/>
      <c r="N120" s="312"/>
    </row>
    <row r="121" spans="4:14" s="42" customFormat="1" ht="15">
      <c r="D121" s="309"/>
      <c r="G121" s="331"/>
      <c r="H121" s="334"/>
      <c r="I121" s="324"/>
      <c r="J121" s="311"/>
      <c r="K121" s="310"/>
      <c r="L121" s="327"/>
      <c r="N121" s="312"/>
    </row>
    <row r="122" spans="4:14" s="42" customFormat="1" ht="15">
      <c r="D122" s="309"/>
      <c r="G122" s="331"/>
      <c r="H122" s="334"/>
      <c r="I122" s="324"/>
      <c r="J122" s="311"/>
      <c r="K122" s="310"/>
      <c r="L122" s="327"/>
      <c r="N122" s="312"/>
    </row>
    <row r="123" spans="4:14" s="42" customFormat="1" ht="15">
      <c r="D123" s="309"/>
      <c r="G123" s="331"/>
      <c r="H123" s="334"/>
      <c r="I123" s="324"/>
      <c r="J123" s="311"/>
      <c r="K123" s="310"/>
      <c r="L123" s="327"/>
      <c r="N123" s="312"/>
    </row>
    <row r="124" spans="4:14" s="42" customFormat="1" ht="15">
      <c r="D124" s="309"/>
      <c r="G124" s="331"/>
      <c r="H124" s="334"/>
      <c r="I124" s="324"/>
      <c r="J124" s="311"/>
      <c r="K124" s="310"/>
      <c r="L124" s="327"/>
      <c r="N124" s="312"/>
    </row>
    <row r="125" spans="4:14" s="42" customFormat="1" ht="15">
      <c r="D125" s="309"/>
      <c r="G125" s="331"/>
      <c r="H125" s="334"/>
      <c r="I125" s="324"/>
      <c r="J125" s="311"/>
      <c r="K125" s="310"/>
      <c r="L125" s="327"/>
      <c r="N125" s="312"/>
    </row>
    <row r="126" spans="4:14" s="42" customFormat="1" ht="15">
      <c r="D126" s="309"/>
      <c r="G126" s="331"/>
      <c r="H126" s="334"/>
      <c r="I126" s="324"/>
      <c r="J126" s="311"/>
      <c r="K126" s="310"/>
      <c r="L126" s="327"/>
      <c r="N126" s="312"/>
    </row>
    <row r="127" spans="4:14" s="42" customFormat="1" ht="15">
      <c r="D127" s="309"/>
      <c r="G127" s="331"/>
      <c r="H127" s="334"/>
      <c r="I127" s="324"/>
      <c r="J127" s="311"/>
      <c r="K127" s="310"/>
      <c r="L127" s="327"/>
      <c r="N127" s="312"/>
    </row>
    <row r="128" spans="4:14" s="42" customFormat="1" ht="15">
      <c r="D128" s="309"/>
      <c r="G128" s="331"/>
      <c r="H128" s="334"/>
      <c r="I128" s="324"/>
      <c r="J128" s="311"/>
      <c r="K128" s="310"/>
      <c r="L128" s="327"/>
      <c r="N128" s="312"/>
    </row>
    <row r="129" spans="4:14" s="42" customFormat="1" ht="15">
      <c r="D129" s="309"/>
      <c r="G129" s="331"/>
      <c r="H129" s="334"/>
      <c r="I129" s="324"/>
      <c r="J129" s="311"/>
      <c r="K129" s="310"/>
      <c r="L129" s="327"/>
      <c r="N129" s="312"/>
    </row>
    <row r="130" spans="4:14" s="42" customFormat="1" ht="15">
      <c r="D130" s="309"/>
      <c r="G130" s="331"/>
      <c r="H130" s="334"/>
      <c r="I130" s="324"/>
      <c r="J130" s="311"/>
      <c r="K130" s="310"/>
      <c r="L130" s="327"/>
      <c r="N130" s="312"/>
    </row>
    <row r="131" spans="4:14" s="42" customFormat="1" ht="15">
      <c r="D131" s="309"/>
      <c r="G131" s="331"/>
      <c r="H131" s="334"/>
      <c r="I131" s="324"/>
      <c r="J131" s="311"/>
      <c r="K131" s="310"/>
      <c r="L131" s="327"/>
      <c r="N131" s="312"/>
    </row>
    <row r="132" spans="4:14" s="42" customFormat="1" ht="15">
      <c r="D132" s="309"/>
      <c r="G132" s="331"/>
      <c r="H132" s="334"/>
      <c r="I132" s="324"/>
      <c r="J132" s="311"/>
      <c r="K132" s="310"/>
      <c r="L132" s="327"/>
      <c r="N132" s="312"/>
    </row>
    <row r="133" spans="4:14" s="42" customFormat="1" ht="15">
      <c r="D133" s="309"/>
      <c r="G133" s="331"/>
      <c r="H133" s="334"/>
      <c r="I133" s="324"/>
      <c r="J133" s="311"/>
      <c r="K133" s="310"/>
      <c r="L133" s="327"/>
      <c r="N133" s="312"/>
    </row>
    <row r="134" spans="4:14" s="42" customFormat="1" ht="15">
      <c r="D134" s="309"/>
      <c r="G134" s="331"/>
      <c r="H134" s="334"/>
      <c r="I134" s="324"/>
      <c r="J134" s="311"/>
      <c r="K134" s="310"/>
      <c r="L134" s="327"/>
      <c r="N134" s="312"/>
    </row>
    <row r="135" spans="4:14" s="42" customFormat="1" ht="15">
      <c r="D135" s="309"/>
      <c r="G135" s="331"/>
      <c r="H135" s="334"/>
      <c r="I135" s="324"/>
      <c r="J135" s="311"/>
      <c r="K135" s="310"/>
      <c r="L135" s="327"/>
      <c r="N135" s="312"/>
    </row>
    <row r="136" spans="4:14" s="42" customFormat="1" ht="15">
      <c r="D136" s="309"/>
      <c r="G136" s="331"/>
      <c r="H136" s="334"/>
      <c r="I136" s="324"/>
      <c r="J136" s="311"/>
      <c r="K136" s="310"/>
      <c r="L136" s="327"/>
      <c r="N136" s="312"/>
    </row>
    <row r="137" spans="4:14" s="42" customFormat="1" ht="15">
      <c r="D137" s="309"/>
      <c r="G137" s="331"/>
      <c r="H137" s="334"/>
      <c r="I137" s="324"/>
      <c r="J137" s="311"/>
      <c r="K137" s="310"/>
      <c r="L137" s="327"/>
      <c r="N137" s="312"/>
    </row>
    <row r="138" spans="4:14" s="42" customFormat="1" ht="15">
      <c r="D138" s="309"/>
      <c r="G138" s="331"/>
      <c r="H138" s="334"/>
      <c r="I138" s="324"/>
      <c r="J138" s="311"/>
      <c r="K138" s="310"/>
      <c r="L138" s="327"/>
      <c r="N138" s="312"/>
    </row>
    <row r="139" spans="4:14" s="42" customFormat="1" ht="15">
      <c r="D139" s="309"/>
      <c r="G139" s="331"/>
      <c r="H139" s="334"/>
      <c r="I139" s="324"/>
      <c r="J139" s="311"/>
      <c r="K139" s="310"/>
      <c r="L139" s="327"/>
      <c r="N139" s="312"/>
    </row>
    <row r="140" spans="4:14" s="42" customFormat="1" ht="15">
      <c r="D140" s="309"/>
      <c r="G140" s="331"/>
      <c r="H140" s="334"/>
      <c r="I140" s="324"/>
      <c r="J140" s="311"/>
      <c r="K140" s="310"/>
      <c r="L140" s="327"/>
      <c r="N140" s="312"/>
    </row>
    <row r="141" spans="4:14" s="42" customFormat="1" ht="15">
      <c r="D141" s="309"/>
      <c r="G141" s="331"/>
      <c r="H141" s="334"/>
      <c r="I141" s="324"/>
      <c r="J141" s="311"/>
      <c r="K141" s="310"/>
      <c r="L141" s="327"/>
      <c r="N141" s="312"/>
    </row>
    <row r="142" spans="4:14" s="42" customFormat="1" ht="15">
      <c r="D142" s="309"/>
      <c r="G142" s="331"/>
      <c r="H142" s="334"/>
      <c r="I142" s="324"/>
      <c r="J142" s="311"/>
      <c r="K142" s="310"/>
      <c r="L142" s="327"/>
      <c r="N142" s="312"/>
    </row>
    <row r="143" spans="4:14" s="42" customFormat="1" ht="15">
      <c r="D143" s="309"/>
      <c r="G143" s="331"/>
      <c r="H143" s="334"/>
      <c r="I143" s="324"/>
      <c r="J143" s="311"/>
      <c r="K143" s="310"/>
      <c r="L143" s="327"/>
      <c r="N143" s="312"/>
    </row>
    <row r="144" spans="4:14" s="42" customFormat="1" ht="15">
      <c r="D144" s="309"/>
      <c r="G144" s="331"/>
      <c r="H144" s="334"/>
      <c r="I144" s="324"/>
      <c r="J144" s="311"/>
      <c r="K144" s="310"/>
      <c r="L144" s="327"/>
      <c r="N144" s="312"/>
    </row>
    <row r="145" spans="4:14" s="42" customFormat="1" ht="15">
      <c r="D145" s="309"/>
      <c r="G145" s="331"/>
      <c r="H145" s="334"/>
      <c r="I145" s="324"/>
      <c r="J145" s="311"/>
      <c r="K145" s="310"/>
      <c r="L145" s="327"/>
      <c r="N145" s="312"/>
    </row>
    <row r="146" spans="4:14" s="42" customFormat="1" ht="15">
      <c r="D146" s="309"/>
      <c r="G146" s="331"/>
      <c r="H146" s="334"/>
      <c r="I146" s="324"/>
      <c r="J146" s="311"/>
      <c r="K146" s="310"/>
      <c r="L146" s="327"/>
      <c r="N146" s="312"/>
    </row>
    <row r="147" spans="4:14" s="42" customFormat="1" ht="15">
      <c r="D147" s="309"/>
      <c r="G147" s="331"/>
      <c r="H147" s="334"/>
      <c r="I147" s="324"/>
      <c r="J147" s="311"/>
      <c r="K147" s="310"/>
      <c r="L147" s="327"/>
      <c r="N147" s="312"/>
    </row>
    <row r="148" spans="4:14" s="42" customFormat="1" ht="15">
      <c r="D148" s="309"/>
      <c r="G148" s="331"/>
      <c r="H148" s="334"/>
      <c r="I148" s="324"/>
      <c r="J148" s="311"/>
      <c r="K148" s="310"/>
      <c r="L148" s="327"/>
      <c r="N148" s="312"/>
    </row>
    <row r="149" spans="4:14" s="42" customFormat="1" ht="15">
      <c r="D149" s="309"/>
      <c r="G149" s="331"/>
      <c r="H149" s="334"/>
      <c r="I149" s="324"/>
      <c r="J149" s="311"/>
      <c r="K149" s="310"/>
      <c r="L149" s="327"/>
      <c r="N149" s="312"/>
    </row>
    <row r="150" spans="4:14" s="42" customFormat="1" ht="15">
      <c r="D150" s="309"/>
      <c r="G150" s="331"/>
      <c r="H150" s="334"/>
      <c r="I150" s="324"/>
      <c r="J150" s="311"/>
      <c r="K150" s="310"/>
      <c r="L150" s="327"/>
      <c r="N150" s="312"/>
    </row>
    <row r="151" spans="4:14" s="42" customFormat="1" ht="15">
      <c r="D151" s="309"/>
      <c r="G151" s="331"/>
      <c r="H151" s="334"/>
      <c r="I151" s="324"/>
      <c r="J151" s="311"/>
      <c r="K151" s="310"/>
      <c r="L151" s="327"/>
      <c r="N151" s="312"/>
    </row>
    <row r="152" spans="4:14" s="42" customFormat="1" ht="15">
      <c r="D152" s="309"/>
      <c r="G152" s="331"/>
      <c r="H152" s="334"/>
      <c r="I152" s="324"/>
      <c r="J152" s="311"/>
      <c r="K152" s="310"/>
      <c r="L152" s="327"/>
      <c r="N152" s="312"/>
    </row>
    <row r="153" spans="4:14" s="42" customFormat="1" ht="15">
      <c r="D153" s="309"/>
      <c r="G153" s="331"/>
      <c r="H153" s="334"/>
      <c r="I153" s="324"/>
      <c r="J153" s="311"/>
      <c r="K153" s="310"/>
      <c r="L153" s="327"/>
      <c r="N153" s="312"/>
    </row>
    <row r="154" spans="4:14" s="42" customFormat="1" ht="15">
      <c r="D154" s="309"/>
      <c r="G154" s="331"/>
      <c r="H154" s="334"/>
      <c r="I154" s="324"/>
      <c r="J154" s="311"/>
      <c r="K154" s="310"/>
      <c r="L154" s="327"/>
      <c r="N154" s="312"/>
    </row>
    <row r="155" spans="4:14" s="42" customFormat="1" ht="15">
      <c r="D155" s="309"/>
      <c r="G155" s="331"/>
      <c r="H155" s="334"/>
      <c r="I155" s="324"/>
      <c r="J155" s="311"/>
      <c r="K155" s="310"/>
      <c r="L155" s="327"/>
      <c r="N155" s="312"/>
    </row>
    <row r="156" spans="4:14" s="42" customFormat="1" ht="15">
      <c r="D156" s="309"/>
      <c r="G156" s="331"/>
      <c r="H156" s="334"/>
      <c r="I156" s="324"/>
      <c r="J156" s="311"/>
      <c r="K156" s="310"/>
      <c r="L156" s="327"/>
      <c r="N156" s="312"/>
    </row>
    <row r="157" spans="4:14" s="42" customFormat="1" ht="15">
      <c r="D157" s="309"/>
      <c r="G157" s="331"/>
      <c r="H157" s="334"/>
      <c r="I157" s="324"/>
      <c r="J157" s="311"/>
      <c r="K157" s="310"/>
      <c r="L157" s="327"/>
      <c r="N157" s="312"/>
    </row>
    <row r="158" spans="4:14" s="42" customFormat="1" ht="15">
      <c r="D158" s="309"/>
      <c r="G158" s="331"/>
      <c r="H158" s="334"/>
      <c r="I158" s="324"/>
      <c r="J158" s="311"/>
      <c r="K158" s="310"/>
      <c r="L158" s="327"/>
      <c r="N158" s="312"/>
    </row>
    <row r="159" spans="4:14" s="42" customFormat="1" ht="15">
      <c r="D159" s="309"/>
      <c r="G159" s="331"/>
      <c r="H159" s="334"/>
      <c r="I159" s="324"/>
      <c r="J159" s="311"/>
      <c r="K159" s="310"/>
      <c r="L159" s="327"/>
      <c r="N159" s="312"/>
    </row>
    <row r="160" spans="4:14" s="42" customFormat="1" ht="15">
      <c r="D160" s="309"/>
      <c r="G160" s="331"/>
      <c r="H160" s="334"/>
      <c r="I160" s="324"/>
      <c r="J160" s="311"/>
      <c r="K160" s="310"/>
      <c r="L160" s="327"/>
      <c r="N160" s="312"/>
    </row>
    <row r="161" spans="4:14" s="42" customFormat="1" ht="15">
      <c r="D161" s="309"/>
      <c r="G161" s="331"/>
      <c r="H161" s="334"/>
      <c r="I161" s="324"/>
      <c r="J161" s="311"/>
      <c r="K161" s="310"/>
      <c r="L161" s="327"/>
      <c r="N161" s="312"/>
    </row>
    <row r="162" spans="4:14" s="42" customFormat="1" ht="15">
      <c r="D162" s="309"/>
      <c r="G162" s="331"/>
      <c r="H162" s="334"/>
      <c r="I162" s="324"/>
      <c r="J162" s="311"/>
      <c r="K162" s="310"/>
      <c r="L162" s="327"/>
      <c r="N162" s="312"/>
    </row>
    <row r="163" spans="4:14" s="42" customFormat="1" ht="15">
      <c r="D163" s="309"/>
      <c r="G163" s="331"/>
      <c r="H163" s="334"/>
      <c r="I163" s="324"/>
      <c r="J163" s="311"/>
      <c r="K163" s="310"/>
      <c r="L163" s="327"/>
      <c r="N163" s="312"/>
    </row>
    <row r="164" spans="4:14" s="42" customFormat="1" ht="15">
      <c r="D164" s="309"/>
      <c r="G164" s="331"/>
      <c r="H164" s="334"/>
      <c r="I164" s="324"/>
      <c r="J164" s="311"/>
      <c r="K164" s="310"/>
      <c r="L164" s="327"/>
      <c r="N164" s="312"/>
    </row>
    <row r="165" spans="4:14" s="42" customFormat="1" ht="15">
      <c r="D165" s="309"/>
      <c r="G165" s="331"/>
      <c r="H165" s="334"/>
      <c r="I165" s="324"/>
      <c r="J165" s="311"/>
      <c r="K165" s="310"/>
      <c r="L165" s="327"/>
      <c r="N165" s="312"/>
    </row>
    <row r="166" spans="4:14" s="42" customFormat="1" ht="15">
      <c r="D166" s="309"/>
      <c r="G166" s="331"/>
      <c r="H166" s="334"/>
      <c r="I166" s="324"/>
      <c r="J166" s="311"/>
      <c r="K166" s="310"/>
      <c r="L166" s="327"/>
      <c r="N166" s="312"/>
    </row>
    <row r="167" spans="4:14" s="42" customFormat="1" ht="15">
      <c r="D167" s="309"/>
      <c r="G167" s="331"/>
      <c r="H167" s="334"/>
      <c r="I167" s="324"/>
      <c r="J167" s="311"/>
      <c r="K167" s="310"/>
      <c r="L167" s="327"/>
      <c r="N167" s="312"/>
    </row>
    <row r="168" spans="4:14" s="42" customFormat="1" ht="15">
      <c r="D168" s="309"/>
      <c r="G168" s="331"/>
      <c r="H168" s="334"/>
      <c r="I168" s="324"/>
      <c r="J168" s="311"/>
      <c r="K168" s="310"/>
      <c r="L168" s="327"/>
      <c r="N168" s="312"/>
    </row>
    <row r="169" spans="4:14" s="42" customFormat="1" ht="15">
      <c r="D169" s="309"/>
      <c r="G169" s="331"/>
      <c r="H169" s="334"/>
      <c r="I169" s="324"/>
      <c r="J169" s="311"/>
      <c r="K169" s="310"/>
      <c r="L169" s="327"/>
      <c r="N169" s="312"/>
    </row>
    <row r="170" spans="4:14" s="42" customFormat="1" ht="15">
      <c r="D170" s="309"/>
      <c r="G170" s="331"/>
      <c r="H170" s="334"/>
      <c r="I170" s="324"/>
      <c r="J170" s="311"/>
      <c r="K170" s="310"/>
      <c r="L170" s="327"/>
      <c r="N170" s="312"/>
    </row>
    <row r="171" spans="4:14" s="42" customFormat="1" ht="15">
      <c r="D171" s="309"/>
      <c r="G171" s="331"/>
      <c r="H171" s="334"/>
      <c r="I171" s="324"/>
      <c r="J171" s="311"/>
      <c r="K171" s="310"/>
      <c r="L171" s="327"/>
      <c r="N171" s="312"/>
    </row>
    <row r="172" spans="4:14" s="42" customFormat="1" ht="15">
      <c r="D172" s="309"/>
      <c r="G172" s="331"/>
      <c r="H172" s="334"/>
      <c r="I172" s="324"/>
      <c r="J172" s="311"/>
      <c r="K172" s="310"/>
      <c r="L172" s="327"/>
      <c r="N172" s="312"/>
    </row>
    <row r="173" spans="4:14" s="42" customFormat="1" ht="15">
      <c r="D173" s="309"/>
      <c r="G173" s="331"/>
      <c r="H173" s="334"/>
      <c r="I173" s="324"/>
      <c r="J173" s="311"/>
      <c r="K173" s="310"/>
      <c r="L173" s="327"/>
      <c r="N173" s="312"/>
    </row>
    <row r="174" spans="4:14" s="42" customFormat="1" ht="15">
      <c r="D174" s="309"/>
      <c r="G174" s="331"/>
      <c r="H174" s="334"/>
      <c r="I174" s="324"/>
      <c r="J174" s="311"/>
      <c r="K174" s="310"/>
      <c r="L174" s="327"/>
      <c r="N174" s="312"/>
    </row>
    <row r="175" spans="4:14" s="42" customFormat="1" ht="15">
      <c r="D175" s="309"/>
      <c r="G175" s="331"/>
      <c r="H175" s="334"/>
      <c r="I175" s="324"/>
      <c r="J175" s="311"/>
      <c r="K175" s="310"/>
      <c r="L175" s="327"/>
      <c r="N175" s="312"/>
    </row>
    <row r="176" spans="4:14" s="42" customFormat="1" ht="15">
      <c r="D176" s="309"/>
      <c r="G176" s="331"/>
      <c r="H176" s="334"/>
      <c r="I176" s="324"/>
      <c r="J176" s="311"/>
      <c r="K176" s="310"/>
      <c r="L176" s="327"/>
      <c r="N176" s="312"/>
    </row>
    <row r="177" spans="4:14" s="42" customFormat="1" ht="15">
      <c r="D177" s="309"/>
      <c r="G177" s="331"/>
      <c r="H177" s="334"/>
      <c r="I177" s="324"/>
      <c r="J177" s="311"/>
      <c r="K177" s="310"/>
      <c r="L177" s="327"/>
      <c r="N177" s="312"/>
    </row>
    <row r="178" spans="4:14" s="42" customFormat="1" ht="15">
      <c r="D178" s="309"/>
      <c r="G178" s="331"/>
      <c r="H178" s="334"/>
      <c r="I178" s="324"/>
      <c r="J178" s="311"/>
      <c r="K178" s="310"/>
      <c r="L178" s="327"/>
      <c r="N178" s="312"/>
    </row>
    <row r="179" spans="4:14" s="42" customFormat="1" ht="15">
      <c r="D179" s="309"/>
      <c r="G179" s="331"/>
      <c r="H179" s="334"/>
      <c r="I179" s="324"/>
      <c r="J179" s="311"/>
      <c r="K179" s="310"/>
      <c r="L179" s="327"/>
      <c r="N179" s="312"/>
    </row>
    <row r="180" spans="4:14" s="42" customFormat="1" ht="15">
      <c r="D180" s="309"/>
      <c r="G180" s="331"/>
      <c r="H180" s="334"/>
      <c r="I180" s="324"/>
      <c r="J180" s="311"/>
      <c r="K180" s="310"/>
      <c r="L180" s="327"/>
      <c r="N180" s="312"/>
    </row>
    <row r="181" spans="4:14" s="42" customFormat="1" ht="15">
      <c r="D181" s="309"/>
      <c r="G181" s="331"/>
      <c r="H181" s="334"/>
      <c r="I181" s="324"/>
      <c r="J181" s="311"/>
      <c r="K181" s="310"/>
      <c r="L181" s="327"/>
      <c r="N181" s="312"/>
    </row>
    <row r="182" spans="4:14" s="42" customFormat="1" ht="15">
      <c r="D182" s="309"/>
      <c r="G182" s="331"/>
      <c r="H182" s="334"/>
      <c r="I182" s="324"/>
      <c r="J182" s="311"/>
      <c r="K182" s="310"/>
      <c r="L182" s="327"/>
      <c r="N182" s="312"/>
    </row>
    <row r="183" spans="4:14" s="42" customFormat="1" ht="15">
      <c r="D183" s="309"/>
      <c r="G183" s="331"/>
      <c r="H183" s="334"/>
      <c r="I183" s="324"/>
      <c r="J183" s="311"/>
      <c r="K183" s="310"/>
      <c r="L183" s="327"/>
      <c r="N183" s="312"/>
    </row>
    <row r="184" spans="4:14" s="42" customFormat="1" ht="15">
      <c r="D184" s="309"/>
      <c r="G184" s="331"/>
      <c r="H184" s="334"/>
      <c r="I184" s="324"/>
      <c r="J184" s="311"/>
      <c r="K184" s="310"/>
      <c r="L184" s="327"/>
      <c r="N184" s="312"/>
    </row>
    <row r="185" spans="4:14" s="42" customFormat="1" ht="15">
      <c r="D185" s="309"/>
      <c r="G185" s="331"/>
      <c r="H185" s="334"/>
      <c r="I185" s="324"/>
      <c r="J185" s="311"/>
      <c r="K185" s="310"/>
      <c r="L185" s="327"/>
      <c r="N185" s="312"/>
    </row>
    <row r="186" spans="4:14" s="42" customFormat="1" ht="15">
      <c r="D186" s="309"/>
      <c r="G186" s="331"/>
      <c r="H186" s="334"/>
      <c r="I186" s="324"/>
      <c r="J186" s="311"/>
      <c r="K186" s="310"/>
      <c r="L186" s="327"/>
      <c r="N186" s="312"/>
    </row>
    <row r="187" spans="4:14" s="42" customFormat="1" ht="15">
      <c r="D187" s="309"/>
      <c r="G187" s="331"/>
      <c r="H187" s="334"/>
      <c r="I187" s="324"/>
      <c r="J187" s="311"/>
      <c r="K187" s="310"/>
      <c r="L187" s="327"/>
      <c r="N187" s="312"/>
    </row>
    <row r="188" spans="4:14" s="42" customFormat="1" ht="15">
      <c r="D188" s="309"/>
      <c r="G188" s="331"/>
      <c r="H188" s="334"/>
      <c r="I188" s="324"/>
      <c r="J188" s="311"/>
      <c r="K188" s="310"/>
      <c r="L188" s="327"/>
      <c r="N188" s="312"/>
    </row>
    <row r="189" spans="4:14" s="42" customFormat="1" ht="15">
      <c r="D189" s="309"/>
      <c r="G189" s="331"/>
      <c r="H189" s="334"/>
      <c r="I189" s="324"/>
      <c r="J189" s="311"/>
      <c r="K189" s="310"/>
      <c r="L189" s="327"/>
      <c r="N189" s="312"/>
    </row>
    <row r="190" spans="4:14" s="42" customFormat="1" ht="15">
      <c r="D190" s="309"/>
      <c r="G190" s="331"/>
      <c r="H190" s="334"/>
      <c r="I190" s="324"/>
      <c r="J190" s="311"/>
      <c r="K190" s="310"/>
      <c r="L190" s="327"/>
      <c r="N190" s="312"/>
    </row>
    <row r="191" spans="4:14" s="42" customFormat="1" ht="15">
      <c r="D191" s="309"/>
      <c r="G191" s="331"/>
      <c r="H191" s="334"/>
      <c r="I191" s="324"/>
      <c r="J191" s="311"/>
      <c r="K191" s="310"/>
      <c r="L191" s="327"/>
      <c r="N191" s="312"/>
    </row>
    <row r="192" spans="4:14" s="42" customFormat="1" ht="15">
      <c r="D192" s="309"/>
      <c r="G192" s="331"/>
      <c r="H192" s="334"/>
      <c r="I192" s="324"/>
      <c r="J192" s="311"/>
      <c r="K192" s="310"/>
      <c r="L192" s="327"/>
      <c r="N192" s="312"/>
    </row>
    <row r="193" spans="4:14" s="42" customFormat="1" ht="15">
      <c r="D193" s="309"/>
      <c r="G193" s="331"/>
      <c r="H193" s="334"/>
      <c r="I193" s="324"/>
      <c r="J193" s="311"/>
      <c r="K193" s="310"/>
      <c r="L193" s="327"/>
      <c r="N193" s="312"/>
    </row>
    <row r="194" spans="4:14" s="42" customFormat="1" ht="15">
      <c r="D194" s="309"/>
      <c r="G194" s="331"/>
      <c r="H194" s="334"/>
      <c r="I194" s="324"/>
      <c r="J194" s="311"/>
      <c r="K194" s="310"/>
      <c r="L194" s="327"/>
      <c r="N194" s="312"/>
    </row>
    <row r="195" spans="4:14" s="42" customFormat="1" ht="15">
      <c r="D195" s="309"/>
      <c r="G195" s="331"/>
      <c r="H195" s="334"/>
      <c r="I195" s="324"/>
      <c r="J195" s="311"/>
      <c r="K195" s="310"/>
      <c r="L195" s="327"/>
      <c r="N195" s="312"/>
    </row>
    <row r="196" spans="4:14" s="42" customFormat="1" ht="15">
      <c r="D196" s="309"/>
      <c r="G196" s="331"/>
      <c r="H196" s="334"/>
      <c r="I196" s="324"/>
      <c r="J196" s="311"/>
      <c r="K196" s="310"/>
      <c r="L196" s="327"/>
      <c r="N196" s="312"/>
    </row>
    <row r="197" spans="4:14" s="42" customFormat="1" ht="15">
      <c r="D197" s="309"/>
      <c r="G197" s="331"/>
      <c r="H197" s="334"/>
      <c r="I197" s="324"/>
      <c r="J197" s="311"/>
      <c r="K197" s="310"/>
      <c r="L197" s="327"/>
      <c r="N197" s="312"/>
    </row>
    <row r="198" spans="4:14" s="42" customFormat="1" ht="15">
      <c r="D198" s="309"/>
      <c r="G198" s="331"/>
      <c r="H198" s="334"/>
      <c r="I198" s="324"/>
      <c r="J198" s="311"/>
      <c r="K198" s="310"/>
      <c r="L198" s="327"/>
      <c r="N198" s="312"/>
    </row>
    <row r="199" spans="4:14" s="42" customFormat="1" ht="15">
      <c r="D199" s="309"/>
      <c r="G199" s="331"/>
      <c r="H199" s="334"/>
      <c r="I199" s="324"/>
      <c r="J199" s="311"/>
      <c r="K199" s="310"/>
      <c r="L199" s="327"/>
      <c r="N199" s="312"/>
    </row>
    <row r="200" spans="4:14" s="42" customFormat="1" ht="15">
      <c r="D200" s="309"/>
      <c r="G200" s="331"/>
      <c r="H200" s="334"/>
      <c r="I200" s="324"/>
      <c r="J200" s="311"/>
      <c r="K200" s="310"/>
      <c r="L200" s="327"/>
      <c r="N200" s="312"/>
    </row>
    <row r="201" spans="4:14" s="42" customFormat="1" ht="15">
      <c r="D201" s="309"/>
      <c r="G201" s="331"/>
      <c r="H201" s="334"/>
      <c r="I201" s="324"/>
      <c r="J201" s="311"/>
      <c r="K201" s="310"/>
      <c r="L201" s="327"/>
      <c r="N201" s="312"/>
    </row>
    <row r="202" spans="4:14" s="42" customFormat="1" ht="15">
      <c r="D202" s="309"/>
      <c r="G202" s="331"/>
      <c r="H202" s="334"/>
      <c r="I202" s="324"/>
      <c r="J202" s="311"/>
      <c r="K202" s="310"/>
      <c r="L202" s="327"/>
      <c r="N202" s="312"/>
    </row>
    <row r="203" spans="4:14" s="42" customFormat="1" ht="15">
      <c r="D203" s="309"/>
      <c r="G203" s="331"/>
      <c r="H203" s="334"/>
      <c r="I203" s="324"/>
      <c r="J203" s="311"/>
      <c r="K203" s="310"/>
      <c r="L203" s="327"/>
      <c r="N203" s="312"/>
    </row>
    <row r="204" spans="4:14" s="42" customFormat="1" ht="15">
      <c r="D204" s="309"/>
      <c r="G204" s="331"/>
      <c r="H204" s="334"/>
      <c r="I204" s="324"/>
      <c r="J204" s="311"/>
      <c r="K204" s="310"/>
      <c r="L204" s="327"/>
      <c r="N204" s="312"/>
    </row>
    <row r="205" spans="4:14" s="42" customFormat="1" ht="15">
      <c r="D205" s="309"/>
      <c r="G205" s="331"/>
      <c r="H205" s="334"/>
      <c r="I205" s="324"/>
      <c r="J205" s="311"/>
      <c r="K205" s="310"/>
      <c r="L205" s="327"/>
      <c r="N205" s="312"/>
    </row>
    <row r="206" spans="4:14" s="42" customFormat="1" ht="15">
      <c r="D206" s="309"/>
      <c r="G206" s="331"/>
      <c r="H206" s="334"/>
      <c r="I206" s="324"/>
      <c r="J206" s="311"/>
      <c r="K206" s="310"/>
      <c r="L206" s="327"/>
      <c r="N206" s="312"/>
    </row>
    <row r="207" spans="4:14" s="42" customFormat="1" ht="15">
      <c r="D207" s="309"/>
      <c r="G207" s="331"/>
      <c r="H207" s="334"/>
      <c r="I207" s="324"/>
      <c r="J207" s="311"/>
      <c r="K207" s="310"/>
      <c r="L207" s="327"/>
      <c r="N207" s="312"/>
    </row>
    <row r="208" spans="4:14" s="42" customFormat="1" ht="15">
      <c r="D208" s="309"/>
      <c r="G208" s="331"/>
      <c r="H208" s="334"/>
      <c r="I208" s="324"/>
      <c r="J208" s="311"/>
      <c r="K208" s="310"/>
      <c r="L208" s="327"/>
      <c r="N208" s="312"/>
    </row>
    <row r="209" spans="4:14" s="42" customFormat="1" ht="15">
      <c r="D209" s="309"/>
      <c r="G209" s="331"/>
      <c r="H209" s="334"/>
      <c r="I209" s="324"/>
      <c r="J209" s="311"/>
      <c r="K209" s="310"/>
      <c r="L209" s="327"/>
      <c r="N209" s="312"/>
    </row>
    <row r="210" spans="4:14" s="42" customFormat="1" ht="15">
      <c r="D210" s="309"/>
      <c r="G210" s="331"/>
      <c r="H210" s="334"/>
      <c r="I210" s="324"/>
      <c r="J210" s="311"/>
      <c r="K210" s="310"/>
      <c r="L210" s="327"/>
      <c r="N210" s="312"/>
    </row>
    <row r="211" spans="4:14" s="42" customFormat="1" ht="15">
      <c r="D211" s="309"/>
      <c r="G211" s="331"/>
      <c r="H211" s="334"/>
      <c r="I211" s="324"/>
      <c r="J211" s="311"/>
      <c r="K211" s="310"/>
      <c r="L211" s="327"/>
      <c r="N211" s="312"/>
    </row>
    <row r="212" spans="4:14" s="42" customFormat="1" ht="15">
      <c r="D212" s="309"/>
      <c r="G212" s="331"/>
      <c r="H212" s="334"/>
      <c r="I212" s="324"/>
      <c r="J212" s="311"/>
      <c r="K212" s="310"/>
      <c r="L212" s="327"/>
      <c r="N212" s="312"/>
    </row>
    <row r="213" spans="4:14" s="42" customFormat="1" ht="15">
      <c r="D213" s="309"/>
      <c r="G213" s="331"/>
      <c r="H213" s="334"/>
      <c r="I213" s="324"/>
      <c r="J213" s="311"/>
      <c r="K213" s="310"/>
      <c r="L213" s="327"/>
      <c r="N213" s="312"/>
    </row>
    <row r="214" spans="4:14" s="42" customFormat="1" ht="15">
      <c r="D214" s="309"/>
      <c r="G214" s="331"/>
      <c r="H214" s="334"/>
      <c r="I214" s="324"/>
      <c r="J214" s="311"/>
      <c r="K214" s="310"/>
      <c r="L214" s="327"/>
      <c r="N214" s="312"/>
    </row>
    <row r="215" spans="4:14" s="42" customFormat="1" ht="15">
      <c r="D215" s="309"/>
      <c r="G215" s="331"/>
      <c r="H215" s="334"/>
      <c r="I215" s="324"/>
      <c r="J215" s="311"/>
      <c r="K215" s="310"/>
      <c r="L215" s="327"/>
      <c r="N215" s="312"/>
    </row>
    <row r="216" spans="4:14" s="42" customFormat="1" ht="15">
      <c r="D216" s="309"/>
      <c r="G216" s="331"/>
      <c r="H216" s="334"/>
      <c r="I216" s="324"/>
      <c r="J216" s="311"/>
      <c r="K216" s="310"/>
      <c r="L216" s="327"/>
      <c r="N216" s="312"/>
    </row>
    <row r="217" spans="4:14" s="42" customFormat="1" ht="15">
      <c r="D217" s="309"/>
      <c r="G217" s="331"/>
      <c r="H217" s="334"/>
      <c r="I217" s="324"/>
      <c r="J217" s="311"/>
      <c r="K217" s="310"/>
      <c r="L217" s="327"/>
      <c r="N217" s="312"/>
    </row>
    <row r="218" spans="4:14" s="42" customFormat="1" ht="15">
      <c r="D218" s="309"/>
      <c r="G218" s="331"/>
      <c r="H218" s="334"/>
      <c r="I218" s="324"/>
      <c r="J218" s="311"/>
      <c r="K218" s="310"/>
      <c r="L218" s="327"/>
      <c r="N218" s="312"/>
    </row>
    <row r="219" spans="4:14" s="42" customFormat="1" ht="15">
      <c r="D219" s="309"/>
      <c r="G219" s="331"/>
      <c r="H219" s="334"/>
      <c r="I219" s="324"/>
      <c r="J219" s="311"/>
      <c r="K219" s="310"/>
      <c r="L219" s="327"/>
      <c r="N219" s="312"/>
    </row>
    <row r="220" spans="4:14" s="42" customFormat="1" ht="15">
      <c r="D220" s="309"/>
      <c r="G220" s="331"/>
      <c r="H220" s="334"/>
      <c r="I220" s="324"/>
      <c r="J220" s="311"/>
      <c r="K220" s="310"/>
      <c r="L220" s="327"/>
      <c r="N220" s="312"/>
    </row>
    <row r="221" spans="4:14" s="42" customFormat="1" ht="15">
      <c r="D221" s="309"/>
      <c r="G221" s="331"/>
      <c r="H221" s="334"/>
      <c r="I221" s="324"/>
      <c r="J221" s="311"/>
      <c r="K221" s="310"/>
      <c r="L221" s="327"/>
      <c r="N221" s="312"/>
    </row>
    <row r="222" spans="4:14" s="42" customFormat="1" ht="15">
      <c r="D222" s="309"/>
      <c r="G222" s="331"/>
      <c r="H222" s="334"/>
      <c r="I222" s="324"/>
      <c r="J222" s="311"/>
      <c r="K222" s="310"/>
      <c r="L222" s="327"/>
      <c r="N222" s="312"/>
    </row>
    <row r="223" spans="4:14" s="42" customFormat="1" ht="15">
      <c r="D223" s="309"/>
      <c r="G223" s="331"/>
      <c r="H223" s="334"/>
      <c r="I223" s="324"/>
      <c r="J223" s="311"/>
      <c r="K223" s="310"/>
      <c r="L223" s="327"/>
      <c r="N223" s="312"/>
    </row>
    <row r="224" spans="4:14" s="42" customFormat="1" ht="15">
      <c r="D224" s="309"/>
      <c r="G224" s="331"/>
      <c r="H224" s="334"/>
      <c r="I224" s="324"/>
      <c r="J224" s="311"/>
      <c r="K224" s="310"/>
      <c r="L224" s="327"/>
      <c r="N224" s="312"/>
    </row>
    <row r="225" spans="4:14" s="42" customFormat="1" ht="15">
      <c r="D225" s="309"/>
      <c r="G225" s="331"/>
      <c r="H225" s="334"/>
      <c r="I225" s="324"/>
      <c r="J225" s="311"/>
      <c r="K225" s="310"/>
      <c r="L225" s="327"/>
      <c r="N225" s="312"/>
    </row>
    <row r="226" spans="4:14" s="42" customFormat="1" ht="15">
      <c r="D226" s="309"/>
      <c r="G226" s="331"/>
      <c r="H226" s="334"/>
      <c r="I226" s="324"/>
      <c r="J226" s="311"/>
      <c r="K226" s="310"/>
      <c r="L226" s="327"/>
      <c r="N226" s="312"/>
    </row>
    <row r="227" spans="4:14" s="42" customFormat="1" ht="15">
      <c r="D227" s="309"/>
      <c r="G227" s="331"/>
      <c r="H227" s="334"/>
      <c r="I227" s="324"/>
      <c r="J227" s="311"/>
      <c r="K227" s="310"/>
      <c r="L227" s="327"/>
      <c r="N227" s="312"/>
    </row>
    <row r="228" spans="4:14" s="42" customFormat="1" ht="15">
      <c r="D228" s="309"/>
      <c r="G228" s="331"/>
      <c r="H228" s="334"/>
      <c r="I228" s="324"/>
      <c r="J228" s="311"/>
      <c r="K228" s="310"/>
      <c r="L228" s="327"/>
      <c r="N228" s="312"/>
    </row>
    <row r="229" spans="4:14" s="42" customFormat="1" ht="15">
      <c r="D229" s="309"/>
      <c r="G229" s="331"/>
      <c r="H229" s="334"/>
      <c r="I229" s="324"/>
      <c r="J229" s="311"/>
      <c r="K229" s="310"/>
      <c r="L229" s="327"/>
      <c r="N229" s="312"/>
    </row>
    <row r="230" spans="4:14" s="42" customFormat="1" ht="15">
      <c r="D230" s="309"/>
      <c r="G230" s="331"/>
      <c r="H230" s="334"/>
      <c r="I230" s="324"/>
      <c r="J230" s="311"/>
      <c r="K230" s="310"/>
      <c r="L230" s="327"/>
      <c r="N230" s="312"/>
    </row>
    <row r="231" spans="4:14" s="42" customFormat="1" ht="15">
      <c r="D231" s="309"/>
      <c r="G231" s="331"/>
      <c r="H231" s="334"/>
      <c r="I231" s="324"/>
      <c r="J231" s="311"/>
      <c r="K231" s="310"/>
      <c r="L231" s="327"/>
      <c r="N231" s="312"/>
    </row>
    <row r="232" spans="4:14" s="42" customFormat="1" ht="15">
      <c r="D232" s="309"/>
      <c r="G232" s="331"/>
      <c r="H232" s="334"/>
      <c r="I232" s="324"/>
      <c r="J232" s="311"/>
      <c r="K232" s="310"/>
      <c r="L232" s="327"/>
      <c r="N232" s="312"/>
    </row>
    <row r="233" spans="4:14" s="42" customFormat="1" ht="15">
      <c r="D233" s="309"/>
      <c r="G233" s="331"/>
      <c r="H233" s="334"/>
      <c r="I233" s="324"/>
      <c r="J233" s="311"/>
      <c r="K233" s="310"/>
      <c r="L233" s="327"/>
      <c r="N233" s="312"/>
    </row>
    <row r="234" spans="4:14" s="42" customFormat="1" ht="15">
      <c r="D234" s="309"/>
      <c r="G234" s="331"/>
      <c r="H234" s="334"/>
      <c r="I234" s="324"/>
      <c r="J234" s="311"/>
      <c r="K234" s="310"/>
      <c r="L234" s="327"/>
      <c r="N234" s="312"/>
    </row>
    <row r="235" spans="4:14" s="42" customFormat="1" ht="15">
      <c r="D235" s="309"/>
      <c r="G235" s="331"/>
      <c r="H235" s="334"/>
      <c r="I235" s="324"/>
      <c r="J235" s="311"/>
      <c r="K235" s="310"/>
      <c r="L235" s="327"/>
      <c r="N235" s="312"/>
    </row>
    <row r="236" spans="4:14" s="42" customFormat="1" ht="15">
      <c r="D236" s="309"/>
      <c r="G236" s="331"/>
      <c r="H236" s="334"/>
      <c r="I236" s="324"/>
      <c r="J236" s="311"/>
      <c r="K236" s="310"/>
      <c r="L236" s="327"/>
      <c r="N236" s="312"/>
    </row>
    <row r="237" spans="4:14" s="42" customFormat="1" ht="15">
      <c r="D237" s="309"/>
      <c r="G237" s="331"/>
      <c r="H237" s="334"/>
      <c r="I237" s="324"/>
      <c r="J237" s="311"/>
      <c r="K237" s="310"/>
      <c r="L237" s="327"/>
      <c r="N237" s="312"/>
    </row>
    <row r="238" spans="4:14" s="42" customFormat="1" ht="15">
      <c r="D238" s="309"/>
      <c r="G238" s="331"/>
      <c r="H238" s="334"/>
      <c r="I238" s="324"/>
      <c r="J238" s="311"/>
      <c r="K238" s="310"/>
      <c r="L238" s="327"/>
      <c r="N238" s="312"/>
    </row>
    <row r="239" spans="4:14" s="42" customFormat="1" ht="15">
      <c r="D239" s="309"/>
      <c r="G239" s="331"/>
      <c r="H239" s="334"/>
      <c r="I239" s="324"/>
      <c r="J239" s="311"/>
      <c r="K239" s="310"/>
      <c r="L239" s="327"/>
      <c r="N239" s="312"/>
    </row>
    <row r="240" spans="4:14" s="42" customFormat="1" ht="15">
      <c r="D240" s="309"/>
      <c r="G240" s="331"/>
      <c r="H240" s="334"/>
      <c r="I240" s="324"/>
      <c r="J240" s="311"/>
      <c r="K240" s="310"/>
      <c r="L240" s="327"/>
      <c r="N240" s="312"/>
    </row>
    <row r="241" spans="4:14" s="42" customFormat="1" ht="15">
      <c r="D241" s="309"/>
      <c r="G241" s="331"/>
      <c r="H241" s="334"/>
      <c r="I241" s="324"/>
      <c r="J241" s="311"/>
      <c r="K241" s="310"/>
      <c r="L241" s="327"/>
      <c r="N241" s="312"/>
    </row>
    <row r="242" spans="4:14" s="42" customFormat="1" ht="15">
      <c r="D242" s="309"/>
      <c r="G242" s="331"/>
      <c r="H242" s="334"/>
      <c r="I242" s="324"/>
      <c r="J242" s="311"/>
      <c r="K242" s="310"/>
      <c r="L242" s="327"/>
      <c r="N242" s="312"/>
    </row>
    <row r="243" spans="4:14" s="42" customFormat="1" ht="15">
      <c r="D243" s="309"/>
      <c r="G243" s="331"/>
      <c r="H243" s="334"/>
      <c r="I243" s="324"/>
      <c r="J243" s="311"/>
      <c r="K243" s="310"/>
      <c r="L243" s="327"/>
      <c r="N243" s="312"/>
    </row>
    <row r="244" spans="4:14" s="42" customFormat="1" ht="15">
      <c r="D244" s="309"/>
      <c r="G244" s="331"/>
      <c r="H244" s="334"/>
      <c r="I244" s="324"/>
      <c r="J244" s="311"/>
      <c r="K244" s="310"/>
      <c r="L244" s="327"/>
      <c r="N244" s="312"/>
    </row>
    <row r="245" spans="4:14" s="42" customFormat="1" ht="15">
      <c r="D245" s="309"/>
      <c r="G245" s="331"/>
      <c r="H245" s="334"/>
      <c r="I245" s="324"/>
      <c r="J245" s="311"/>
      <c r="K245" s="310"/>
      <c r="L245" s="327"/>
      <c r="N245" s="312"/>
    </row>
    <row r="246" spans="4:14" s="42" customFormat="1" ht="15">
      <c r="D246" s="309"/>
      <c r="G246" s="331"/>
      <c r="H246" s="334"/>
      <c r="I246" s="324"/>
      <c r="J246" s="311"/>
      <c r="K246" s="310"/>
      <c r="L246" s="327"/>
      <c r="N246" s="312"/>
    </row>
    <row r="247" spans="4:14" s="42" customFormat="1" ht="15">
      <c r="D247" s="309"/>
      <c r="G247" s="331"/>
      <c r="H247" s="334"/>
      <c r="I247" s="324"/>
      <c r="J247" s="311"/>
      <c r="K247" s="310"/>
      <c r="L247" s="327"/>
      <c r="N247" s="312"/>
    </row>
    <row r="248" spans="4:14" s="42" customFormat="1" ht="15">
      <c r="D248" s="309"/>
      <c r="G248" s="331"/>
      <c r="H248" s="334"/>
      <c r="I248" s="324"/>
      <c r="J248" s="311"/>
      <c r="K248" s="310"/>
      <c r="L248" s="327"/>
      <c r="N248" s="312"/>
    </row>
    <row r="249" spans="4:14" s="42" customFormat="1" ht="15">
      <c r="D249" s="309"/>
      <c r="G249" s="331"/>
      <c r="H249" s="334"/>
      <c r="I249" s="324"/>
      <c r="J249" s="311"/>
      <c r="K249" s="310"/>
      <c r="L249" s="327"/>
      <c r="N249" s="312"/>
    </row>
    <row r="250" spans="4:14" s="42" customFormat="1" ht="15">
      <c r="D250" s="309"/>
      <c r="G250" s="331"/>
      <c r="H250" s="334"/>
      <c r="I250" s="324"/>
      <c r="J250" s="311"/>
      <c r="K250" s="310"/>
      <c r="L250" s="327"/>
      <c r="N250" s="312"/>
    </row>
    <row r="251" spans="4:14" s="42" customFormat="1" ht="15">
      <c r="D251" s="309"/>
      <c r="G251" s="331"/>
      <c r="H251" s="334"/>
      <c r="I251" s="324"/>
      <c r="J251" s="311"/>
      <c r="K251" s="310"/>
      <c r="L251" s="327"/>
      <c r="N251" s="312"/>
    </row>
    <row r="252" spans="4:14" s="42" customFormat="1" ht="15">
      <c r="D252" s="309"/>
      <c r="G252" s="331"/>
      <c r="H252" s="334"/>
      <c r="I252" s="324"/>
      <c r="J252" s="311"/>
      <c r="K252" s="310"/>
      <c r="L252" s="327"/>
      <c r="N252" s="312"/>
    </row>
    <row r="253" spans="4:14" s="42" customFormat="1" ht="15">
      <c r="D253" s="309"/>
      <c r="G253" s="331"/>
      <c r="H253" s="334"/>
      <c r="I253" s="324"/>
      <c r="J253" s="311"/>
      <c r="K253" s="310"/>
      <c r="L253" s="327"/>
      <c r="N253" s="312"/>
    </row>
    <row r="254" spans="4:14" s="42" customFormat="1" ht="15">
      <c r="D254" s="309"/>
      <c r="G254" s="331"/>
      <c r="H254" s="334"/>
      <c r="I254" s="324"/>
      <c r="J254" s="311"/>
      <c r="K254" s="310"/>
      <c r="L254" s="327"/>
      <c r="N254" s="312"/>
    </row>
    <row r="255" spans="4:14" s="42" customFormat="1" ht="15">
      <c r="D255" s="309"/>
      <c r="G255" s="331"/>
      <c r="H255" s="334"/>
      <c r="I255" s="324"/>
      <c r="J255" s="311"/>
      <c r="K255" s="310"/>
      <c r="L255" s="327"/>
      <c r="N255" s="312"/>
    </row>
    <row r="256" spans="4:14" s="42" customFormat="1" ht="15">
      <c r="D256" s="309"/>
      <c r="G256" s="331"/>
      <c r="H256" s="334"/>
      <c r="I256" s="324"/>
      <c r="J256" s="311"/>
      <c r="K256" s="310"/>
      <c r="L256" s="327"/>
      <c r="N256" s="312"/>
    </row>
    <row r="257" spans="4:14" s="42" customFormat="1" ht="15">
      <c r="D257" s="309"/>
      <c r="G257" s="331"/>
      <c r="H257" s="334"/>
      <c r="I257" s="324"/>
      <c r="J257" s="311"/>
      <c r="K257" s="310"/>
      <c r="L257" s="327"/>
      <c r="N257" s="312"/>
    </row>
    <row r="258" spans="4:14" s="42" customFormat="1" ht="15">
      <c r="D258" s="309"/>
      <c r="G258" s="331"/>
      <c r="H258" s="334"/>
      <c r="I258" s="324"/>
      <c r="J258" s="311"/>
      <c r="K258" s="310"/>
      <c r="L258" s="327"/>
      <c r="N258" s="312"/>
    </row>
    <row r="259" spans="4:14" s="42" customFormat="1" ht="15">
      <c r="D259" s="309"/>
      <c r="G259" s="331"/>
      <c r="H259" s="334"/>
      <c r="I259" s="324"/>
      <c r="J259" s="311"/>
      <c r="K259" s="310"/>
      <c r="L259" s="327"/>
      <c r="N259" s="312"/>
    </row>
    <row r="260" spans="4:14" s="42" customFormat="1" ht="15">
      <c r="D260" s="309"/>
      <c r="G260" s="331"/>
      <c r="H260" s="334"/>
      <c r="I260" s="324"/>
      <c r="J260" s="311"/>
      <c r="K260" s="310"/>
      <c r="L260" s="327"/>
      <c r="N260" s="312"/>
    </row>
    <row r="261" spans="4:14" s="42" customFormat="1" ht="15">
      <c r="D261" s="309"/>
      <c r="G261" s="331"/>
      <c r="H261" s="334"/>
      <c r="I261" s="324"/>
      <c r="J261" s="311"/>
      <c r="K261" s="310"/>
      <c r="L261" s="327"/>
      <c r="N261" s="312"/>
    </row>
    <row r="262" spans="4:14" s="42" customFormat="1" ht="15">
      <c r="D262" s="309"/>
      <c r="G262" s="331"/>
      <c r="H262" s="334"/>
      <c r="I262" s="324"/>
      <c r="J262" s="311"/>
      <c r="K262" s="310"/>
      <c r="L262" s="327"/>
      <c r="N262" s="312"/>
    </row>
    <row r="263" spans="4:14" s="42" customFormat="1" ht="15">
      <c r="D263" s="309"/>
      <c r="G263" s="331"/>
      <c r="H263" s="334"/>
      <c r="I263" s="324"/>
      <c r="J263" s="311"/>
      <c r="K263" s="310"/>
      <c r="L263" s="327"/>
      <c r="N263" s="312"/>
    </row>
    <row r="264" spans="4:14" s="42" customFormat="1" ht="15">
      <c r="D264" s="309"/>
      <c r="G264" s="331"/>
      <c r="H264" s="334"/>
      <c r="I264" s="324"/>
      <c r="J264" s="311"/>
      <c r="K264" s="310"/>
      <c r="L264" s="327"/>
      <c r="N264" s="312"/>
    </row>
    <row r="265" spans="4:14" s="42" customFormat="1" ht="15">
      <c r="D265" s="309"/>
      <c r="G265" s="331"/>
      <c r="H265" s="334"/>
      <c r="I265" s="324"/>
      <c r="J265" s="311"/>
      <c r="K265" s="310"/>
      <c r="L265" s="327"/>
      <c r="N265" s="312"/>
    </row>
    <row r="266" spans="4:14" s="42" customFormat="1" ht="15">
      <c r="D266" s="309"/>
      <c r="G266" s="331"/>
      <c r="H266" s="334"/>
      <c r="I266" s="324"/>
      <c r="J266" s="311"/>
      <c r="K266" s="310"/>
      <c r="L266" s="327"/>
      <c r="N266" s="312"/>
    </row>
    <row r="267" spans="4:14" s="42" customFormat="1" ht="15">
      <c r="D267" s="309"/>
      <c r="G267" s="331"/>
      <c r="H267" s="334"/>
      <c r="I267" s="324"/>
      <c r="J267" s="311"/>
      <c r="K267" s="310"/>
      <c r="L267" s="327"/>
      <c r="N267" s="312"/>
    </row>
    <row r="268" spans="4:14" s="42" customFormat="1" ht="15">
      <c r="D268" s="309"/>
      <c r="G268" s="331"/>
      <c r="H268" s="334"/>
      <c r="I268" s="324"/>
      <c r="J268" s="311"/>
      <c r="K268" s="310"/>
      <c r="L268" s="327"/>
      <c r="N268" s="312"/>
    </row>
    <row r="269" spans="4:14" s="42" customFormat="1" ht="15">
      <c r="D269" s="309"/>
      <c r="G269" s="331"/>
      <c r="H269" s="334"/>
      <c r="I269" s="324"/>
      <c r="J269" s="311"/>
      <c r="K269" s="310"/>
      <c r="L269" s="327"/>
      <c r="N269" s="312"/>
    </row>
    <row r="270" spans="4:14" s="42" customFormat="1" ht="15">
      <c r="D270" s="309"/>
      <c r="G270" s="331"/>
      <c r="H270" s="334"/>
      <c r="I270" s="324"/>
      <c r="J270" s="311"/>
      <c r="K270" s="310"/>
      <c r="L270" s="327"/>
      <c r="N270" s="312"/>
    </row>
    <row r="271" spans="4:14" s="42" customFormat="1" ht="15">
      <c r="D271" s="309"/>
      <c r="G271" s="331"/>
      <c r="H271" s="334"/>
      <c r="I271" s="324"/>
      <c r="J271" s="311"/>
      <c r="K271" s="310"/>
      <c r="L271" s="327"/>
      <c r="N271" s="312"/>
    </row>
    <row r="272" spans="4:14" s="42" customFormat="1" ht="15">
      <c r="D272" s="309"/>
      <c r="G272" s="331"/>
      <c r="H272" s="334"/>
      <c r="I272" s="324"/>
      <c r="J272" s="311"/>
      <c r="K272" s="310"/>
      <c r="L272" s="327"/>
      <c r="N272" s="312"/>
    </row>
    <row r="273" spans="4:14" s="42" customFormat="1" ht="15">
      <c r="D273" s="309"/>
      <c r="G273" s="331"/>
      <c r="H273" s="334"/>
      <c r="I273" s="324"/>
      <c r="J273" s="311"/>
      <c r="K273" s="310"/>
      <c r="L273" s="327"/>
      <c r="N273" s="312"/>
    </row>
    <row r="274" spans="4:14" s="42" customFormat="1" ht="15">
      <c r="D274" s="309"/>
      <c r="G274" s="331"/>
      <c r="H274" s="334"/>
      <c r="I274" s="324"/>
      <c r="J274" s="311"/>
      <c r="K274" s="310"/>
      <c r="L274" s="327"/>
      <c r="N274" s="312"/>
    </row>
    <row r="275" spans="4:14" s="42" customFormat="1" ht="15">
      <c r="D275" s="309"/>
      <c r="G275" s="331"/>
      <c r="H275" s="334"/>
      <c r="I275" s="324"/>
      <c r="J275" s="311"/>
      <c r="K275" s="310"/>
      <c r="L275" s="327"/>
      <c r="N275" s="312"/>
    </row>
    <row r="276" spans="4:14" s="42" customFormat="1" ht="15">
      <c r="D276" s="309"/>
      <c r="G276" s="331"/>
      <c r="H276" s="334"/>
      <c r="I276" s="324"/>
      <c r="J276" s="311"/>
      <c r="K276" s="310"/>
      <c r="L276" s="327"/>
      <c r="N276" s="312"/>
    </row>
    <row r="277" spans="4:14" s="42" customFormat="1" ht="15">
      <c r="D277" s="309"/>
      <c r="G277" s="331"/>
      <c r="H277" s="334"/>
      <c r="I277" s="324"/>
      <c r="J277" s="311"/>
      <c r="K277" s="310"/>
      <c r="L277" s="327"/>
      <c r="N277" s="312"/>
    </row>
    <row r="278" spans="4:14" s="42" customFormat="1" ht="15">
      <c r="D278" s="309"/>
      <c r="G278" s="331"/>
      <c r="H278" s="334"/>
      <c r="I278" s="324"/>
      <c r="J278" s="311"/>
      <c r="K278" s="310"/>
      <c r="L278" s="327"/>
      <c r="N278" s="312"/>
    </row>
    <row r="279" spans="4:14" s="42" customFormat="1" ht="15">
      <c r="D279" s="309"/>
      <c r="G279" s="331"/>
      <c r="H279" s="334"/>
      <c r="I279" s="324"/>
      <c r="J279" s="311"/>
      <c r="K279" s="310"/>
      <c r="L279" s="327"/>
      <c r="N279" s="312"/>
    </row>
    <row r="280" spans="4:14" s="42" customFormat="1" ht="15">
      <c r="D280" s="309"/>
      <c r="G280" s="331"/>
      <c r="H280" s="334"/>
      <c r="I280" s="324"/>
      <c r="J280" s="311"/>
      <c r="K280" s="310"/>
      <c r="L280" s="327"/>
      <c r="N280" s="312"/>
    </row>
    <row r="281" spans="4:14" s="42" customFormat="1" ht="15">
      <c r="D281" s="309"/>
      <c r="G281" s="331"/>
      <c r="H281" s="334"/>
      <c r="I281" s="324"/>
      <c r="J281" s="311"/>
      <c r="K281" s="310"/>
      <c r="L281" s="327"/>
      <c r="N281" s="312"/>
    </row>
    <row r="282" spans="4:14" s="42" customFormat="1" ht="15">
      <c r="D282" s="309"/>
      <c r="G282" s="331"/>
      <c r="H282" s="334"/>
      <c r="I282" s="324"/>
      <c r="J282" s="311"/>
      <c r="K282" s="310"/>
      <c r="L282" s="327"/>
      <c r="N282" s="312"/>
    </row>
    <row r="283" spans="4:14" s="42" customFormat="1" ht="15">
      <c r="D283" s="309"/>
      <c r="G283" s="331"/>
      <c r="H283" s="334"/>
      <c r="I283" s="324"/>
      <c r="J283" s="311"/>
      <c r="K283" s="310"/>
      <c r="L283" s="327"/>
      <c r="N283" s="312"/>
    </row>
    <row r="284" spans="4:14" s="42" customFormat="1" ht="15">
      <c r="D284" s="309"/>
      <c r="G284" s="331"/>
      <c r="H284" s="334"/>
      <c r="I284" s="324"/>
      <c r="J284" s="311"/>
      <c r="K284" s="310"/>
      <c r="L284" s="327"/>
      <c r="N284" s="312"/>
    </row>
    <row r="285" spans="4:14" s="42" customFormat="1" ht="15">
      <c r="D285" s="309"/>
      <c r="G285" s="331"/>
      <c r="H285" s="334"/>
      <c r="I285" s="324"/>
      <c r="J285" s="311"/>
      <c r="K285" s="310"/>
      <c r="L285" s="327"/>
      <c r="N285" s="312"/>
    </row>
    <row r="286" spans="4:14" s="42" customFormat="1" ht="15">
      <c r="D286" s="309"/>
      <c r="G286" s="331"/>
      <c r="H286" s="334"/>
      <c r="I286" s="324"/>
      <c r="J286" s="311"/>
      <c r="K286" s="310"/>
      <c r="L286" s="327"/>
      <c r="N286" s="312"/>
    </row>
    <row r="287" spans="4:14" s="42" customFormat="1" ht="15">
      <c r="D287" s="309"/>
      <c r="G287" s="331"/>
      <c r="H287" s="334"/>
      <c r="I287" s="324"/>
      <c r="J287" s="311"/>
      <c r="K287" s="310"/>
      <c r="L287" s="327"/>
      <c r="N287" s="312"/>
    </row>
    <row r="288" spans="4:14" s="42" customFormat="1" ht="15">
      <c r="D288" s="309"/>
      <c r="G288" s="331"/>
      <c r="H288" s="334"/>
      <c r="I288" s="324"/>
      <c r="J288" s="311"/>
      <c r="K288" s="310"/>
      <c r="L288" s="327"/>
      <c r="N288" s="312"/>
    </row>
    <row r="289" spans="4:14" s="42" customFormat="1" ht="15">
      <c r="D289" s="309"/>
      <c r="G289" s="331"/>
      <c r="H289" s="334"/>
      <c r="I289" s="324"/>
      <c r="J289" s="311"/>
      <c r="K289" s="310"/>
      <c r="L289" s="327"/>
      <c r="N289" s="312"/>
    </row>
    <row r="290" spans="4:14" s="42" customFormat="1" ht="15">
      <c r="D290" s="309"/>
      <c r="G290" s="331"/>
      <c r="H290" s="334"/>
      <c r="I290" s="324"/>
      <c r="J290" s="311"/>
      <c r="K290" s="310"/>
      <c r="L290" s="327"/>
      <c r="N290" s="312"/>
    </row>
    <row r="291" spans="4:14" s="42" customFormat="1" ht="15">
      <c r="D291" s="309"/>
      <c r="G291" s="331"/>
      <c r="H291" s="334"/>
      <c r="I291" s="324"/>
      <c r="J291" s="311"/>
      <c r="K291" s="310"/>
      <c r="L291" s="327"/>
      <c r="N291" s="312"/>
    </row>
    <row r="292" spans="4:14" s="42" customFormat="1" ht="15">
      <c r="D292" s="309"/>
      <c r="G292" s="331"/>
      <c r="H292" s="334"/>
      <c r="I292" s="324"/>
      <c r="J292" s="311"/>
      <c r="K292" s="310"/>
      <c r="L292" s="327"/>
      <c r="N292" s="312"/>
    </row>
    <row r="293" spans="4:14" s="42" customFormat="1" ht="15">
      <c r="D293" s="309"/>
      <c r="G293" s="331"/>
      <c r="H293" s="334"/>
      <c r="I293" s="324"/>
      <c r="J293" s="311"/>
      <c r="K293" s="310"/>
      <c r="L293" s="327"/>
      <c r="N293" s="312"/>
    </row>
    <row r="294" spans="4:14" s="42" customFormat="1" ht="15">
      <c r="D294" s="309"/>
      <c r="G294" s="331"/>
      <c r="H294" s="334"/>
      <c r="I294" s="324"/>
      <c r="J294" s="311"/>
      <c r="K294" s="310"/>
      <c r="L294" s="327"/>
      <c r="N294" s="312"/>
    </row>
    <row r="295" spans="4:14" s="42" customFormat="1" ht="15">
      <c r="D295" s="309"/>
      <c r="G295" s="331"/>
      <c r="H295" s="334"/>
      <c r="I295" s="324"/>
      <c r="J295" s="311"/>
      <c r="K295" s="310"/>
      <c r="L295" s="327"/>
      <c r="N295" s="312"/>
    </row>
    <row r="296" spans="4:14" s="42" customFormat="1" ht="15">
      <c r="D296" s="309"/>
      <c r="G296" s="331"/>
      <c r="H296" s="334"/>
      <c r="I296" s="324"/>
      <c r="J296" s="311"/>
      <c r="K296" s="310"/>
      <c r="L296" s="327"/>
      <c r="N296" s="312"/>
    </row>
    <row r="297" spans="4:14" s="42" customFormat="1" ht="15">
      <c r="D297" s="309"/>
      <c r="G297" s="331"/>
      <c r="H297" s="334"/>
      <c r="I297" s="324"/>
      <c r="J297" s="311"/>
      <c r="K297" s="310"/>
      <c r="L297" s="327"/>
      <c r="N297" s="312"/>
    </row>
    <row r="298" spans="4:14" s="42" customFormat="1" ht="15">
      <c r="D298" s="309"/>
      <c r="G298" s="331"/>
      <c r="H298" s="334"/>
      <c r="I298" s="324"/>
      <c r="J298" s="311"/>
      <c r="K298" s="310"/>
      <c r="L298" s="327"/>
      <c r="N298" s="312"/>
    </row>
    <row r="299" spans="4:14" s="42" customFormat="1" ht="15">
      <c r="D299" s="309"/>
      <c r="G299" s="331"/>
      <c r="H299" s="334"/>
      <c r="I299" s="324"/>
      <c r="J299" s="311"/>
      <c r="K299" s="310"/>
      <c r="L299" s="327"/>
      <c r="N299" s="312"/>
    </row>
    <row r="300" spans="4:14" s="42" customFormat="1" ht="15">
      <c r="D300" s="309"/>
      <c r="G300" s="331"/>
      <c r="H300" s="334"/>
      <c r="I300" s="324"/>
      <c r="J300" s="311"/>
      <c r="K300" s="310"/>
      <c r="L300" s="327"/>
      <c r="N300" s="312"/>
    </row>
    <row r="301" spans="4:14" s="42" customFormat="1" ht="15">
      <c r="D301" s="309"/>
      <c r="G301" s="331"/>
      <c r="H301" s="334"/>
      <c r="I301" s="324"/>
      <c r="J301" s="311"/>
      <c r="K301" s="310"/>
      <c r="L301" s="327"/>
      <c r="N301" s="312"/>
    </row>
    <row r="302" spans="4:14" s="42" customFormat="1" ht="15">
      <c r="D302" s="309"/>
      <c r="G302" s="331"/>
      <c r="H302" s="334"/>
      <c r="I302" s="324"/>
      <c r="J302" s="311"/>
      <c r="K302" s="310"/>
      <c r="L302" s="327"/>
      <c r="N302" s="312"/>
    </row>
    <row r="303" spans="4:14" s="42" customFormat="1" ht="15">
      <c r="D303" s="309"/>
      <c r="G303" s="331"/>
      <c r="H303" s="334"/>
      <c r="I303" s="324"/>
      <c r="J303" s="311"/>
      <c r="K303" s="310"/>
      <c r="L303" s="327"/>
      <c r="N303" s="312"/>
    </row>
    <row r="304" spans="4:14" s="42" customFormat="1" ht="15">
      <c r="D304" s="309"/>
      <c r="G304" s="331"/>
      <c r="H304" s="334"/>
      <c r="I304" s="324"/>
      <c r="J304" s="311"/>
      <c r="K304" s="310"/>
      <c r="L304" s="327"/>
      <c r="N304" s="312"/>
    </row>
    <row r="305" spans="4:14" s="42" customFormat="1" ht="15">
      <c r="D305" s="309"/>
      <c r="G305" s="331"/>
      <c r="H305" s="334"/>
      <c r="I305" s="324"/>
      <c r="J305" s="311"/>
      <c r="K305" s="310"/>
      <c r="L305" s="327"/>
      <c r="N305" s="312"/>
    </row>
    <row r="306" spans="4:14" s="42" customFormat="1" ht="15">
      <c r="D306" s="309"/>
      <c r="G306" s="331"/>
      <c r="H306" s="334"/>
      <c r="I306" s="324"/>
      <c r="J306" s="311"/>
      <c r="K306" s="310"/>
      <c r="L306" s="327"/>
      <c r="N306" s="312"/>
    </row>
    <row r="307" spans="4:14" s="42" customFormat="1" ht="15">
      <c r="D307" s="309"/>
      <c r="G307" s="331"/>
      <c r="H307" s="334"/>
      <c r="I307" s="324"/>
      <c r="J307" s="311"/>
      <c r="K307" s="310"/>
      <c r="L307" s="327"/>
      <c r="N307" s="312"/>
    </row>
    <row r="308" spans="4:14" s="42" customFormat="1" ht="15">
      <c r="D308" s="309"/>
      <c r="G308" s="331"/>
      <c r="H308" s="334"/>
      <c r="I308" s="324"/>
      <c r="J308" s="311"/>
      <c r="K308" s="310"/>
      <c r="L308" s="327"/>
      <c r="N308" s="312"/>
    </row>
    <row r="309" spans="4:14" s="42" customFormat="1" ht="15">
      <c r="D309" s="309"/>
      <c r="G309" s="331"/>
      <c r="H309" s="334"/>
      <c r="I309" s="324"/>
      <c r="J309" s="311"/>
      <c r="K309" s="310"/>
      <c r="L309" s="327"/>
      <c r="N309" s="312"/>
    </row>
    <row r="310" spans="4:14" s="42" customFormat="1" ht="15">
      <c r="D310" s="309"/>
      <c r="G310" s="331"/>
      <c r="H310" s="334"/>
      <c r="I310" s="324"/>
      <c r="J310" s="311"/>
      <c r="K310" s="310"/>
      <c r="L310" s="327"/>
      <c r="N310" s="312"/>
    </row>
    <row r="311" spans="4:14" s="42" customFormat="1" ht="15">
      <c r="D311" s="309"/>
      <c r="G311" s="331"/>
      <c r="H311" s="334"/>
      <c r="I311" s="324"/>
      <c r="J311" s="311"/>
      <c r="K311" s="310"/>
      <c r="L311" s="327"/>
      <c r="N311" s="312"/>
    </row>
    <row r="312" spans="4:14" s="42" customFormat="1" ht="15">
      <c r="D312" s="309"/>
      <c r="G312" s="331"/>
      <c r="H312" s="334"/>
      <c r="I312" s="324"/>
      <c r="J312" s="311"/>
      <c r="K312" s="310"/>
      <c r="L312" s="327"/>
      <c r="N312" s="312"/>
    </row>
    <row r="313" spans="4:14" s="42" customFormat="1" ht="15">
      <c r="D313" s="309"/>
      <c r="G313" s="331"/>
      <c r="H313" s="334"/>
      <c r="I313" s="324"/>
      <c r="J313" s="311"/>
      <c r="K313" s="310"/>
      <c r="L313" s="327"/>
      <c r="N313" s="312"/>
    </row>
    <row r="314" spans="4:14" s="42" customFormat="1" ht="15">
      <c r="D314" s="309"/>
      <c r="G314" s="331"/>
      <c r="H314" s="334"/>
      <c r="I314" s="324"/>
      <c r="J314" s="311"/>
      <c r="K314" s="310"/>
      <c r="L314" s="327"/>
      <c r="N314" s="312"/>
    </row>
    <row r="315" spans="4:14" s="42" customFormat="1" ht="15">
      <c r="D315" s="309"/>
      <c r="G315" s="331"/>
      <c r="H315" s="334"/>
      <c r="I315" s="324"/>
      <c r="J315" s="311"/>
      <c r="K315" s="310"/>
      <c r="L315" s="327"/>
      <c r="N315" s="312"/>
    </row>
    <row r="316" spans="4:14" s="42" customFormat="1" ht="15">
      <c r="D316" s="309"/>
      <c r="G316" s="331"/>
      <c r="H316" s="334"/>
      <c r="I316" s="324"/>
      <c r="J316" s="311"/>
      <c r="K316" s="310"/>
      <c r="L316" s="327"/>
      <c r="N316" s="312"/>
    </row>
    <row r="317" spans="4:14" s="42" customFormat="1" ht="15">
      <c r="D317" s="309"/>
      <c r="G317" s="331"/>
      <c r="H317" s="334"/>
      <c r="I317" s="324"/>
      <c r="J317" s="311"/>
      <c r="K317" s="310"/>
      <c r="L317" s="327"/>
      <c r="N317" s="312"/>
    </row>
    <row r="318" spans="4:14" s="42" customFormat="1" ht="15">
      <c r="D318" s="309"/>
      <c r="G318" s="331"/>
      <c r="H318" s="334"/>
      <c r="I318" s="324"/>
      <c r="J318" s="311"/>
      <c r="K318" s="310"/>
      <c r="L318" s="327"/>
      <c r="N318" s="312"/>
    </row>
    <row r="319" spans="4:14" s="42" customFormat="1" ht="15">
      <c r="D319" s="309"/>
      <c r="G319" s="331"/>
      <c r="H319" s="334"/>
      <c r="I319" s="324"/>
      <c r="J319" s="311"/>
      <c r="K319" s="310"/>
      <c r="L319" s="327"/>
      <c r="N319" s="312"/>
    </row>
    <row r="320" spans="4:14" s="42" customFormat="1" ht="15">
      <c r="D320" s="309"/>
      <c r="G320" s="331"/>
      <c r="H320" s="334"/>
      <c r="I320" s="324"/>
      <c r="J320" s="311"/>
      <c r="K320" s="310"/>
      <c r="L320" s="327"/>
      <c r="N320" s="312"/>
    </row>
    <row r="321" spans="4:14" s="42" customFormat="1" ht="15">
      <c r="D321" s="309"/>
      <c r="G321" s="331"/>
      <c r="H321" s="334"/>
      <c r="I321" s="324"/>
      <c r="J321" s="311"/>
      <c r="K321" s="310"/>
      <c r="L321" s="327"/>
      <c r="N321" s="312"/>
    </row>
    <row r="322" spans="4:14" s="42" customFormat="1" ht="15">
      <c r="D322" s="309"/>
      <c r="G322" s="331"/>
      <c r="H322" s="334"/>
      <c r="I322" s="324"/>
      <c r="J322" s="311"/>
      <c r="K322" s="310"/>
      <c r="L322" s="327"/>
      <c r="N322" s="312"/>
    </row>
    <row r="323" spans="4:14" s="42" customFormat="1" ht="15">
      <c r="D323" s="309"/>
      <c r="G323" s="331"/>
      <c r="H323" s="334"/>
      <c r="I323" s="324"/>
      <c r="J323" s="311"/>
      <c r="K323" s="310"/>
      <c r="L323" s="327"/>
      <c r="N323" s="312"/>
    </row>
    <row r="324" spans="4:14" s="42" customFormat="1" ht="15">
      <c r="D324" s="309"/>
      <c r="G324" s="331"/>
      <c r="H324" s="334"/>
      <c r="I324" s="324"/>
      <c r="J324" s="311"/>
      <c r="K324" s="310"/>
      <c r="L324" s="327"/>
      <c r="N324" s="312"/>
    </row>
    <row r="325" spans="4:14" s="42" customFormat="1" ht="15">
      <c r="D325" s="309"/>
      <c r="G325" s="331"/>
      <c r="H325" s="334"/>
      <c r="I325" s="324"/>
      <c r="J325" s="311"/>
      <c r="K325" s="310"/>
      <c r="L325" s="327"/>
      <c r="N325" s="312"/>
    </row>
    <row r="326" spans="4:14" s="42" customFormat="1" ht="15">
      <c r="D326" s="309"/>
      <c r="G326" s="331"/>
      <c r="H326" s="334"/>
      <c r="I326" s="324"/>
      <c r="J326" s="311"/>
      <c r="K326" s="310"/>
      <c r="L326" s="327"/>
      <c r="N326" s="312"/>
    </row>
    <row r="327" spans="4:14" s="42" customFormat="1" ht="15">
      <c r="D327" s="309"/>
      <c r="G327" s="331"/>
      <c r="H327" s="334"/>
      <c r="I327" s="324"/>
      <c r="J327" s="311"/>
      <c r="K327" s="310"/>
      <c r="L327" s="327"/>
      <c r="N327" s="312"/>
    </row>
    <row r="328" spans="4:14" s="42" customFormat="1" ht="15">
      <c r="D328" s="309"/>
      <c r="G328" s="331"/>
      <c r="H328" s="334"/>
      <c r="I328" s="324"/>
      <c r="J328" s="311"/>
      <c r="K328" s="310"/>
      <c r="L328" s="327"/>
      <c r="N328" s="312"/>
    </row>
    <row r="329" spans="4:14" s="42" customFormat="1" ht="15">
      <c r="D329" s="309"/>
      <c r="G329" s="331"/>
      <c r="H329" s="334"/>
      <c r="I329" s="324"/>
      <c r="J329" s="311"/>
      <c r="K329" s="310"/>
      <c r="L329" s="327"/>
      <c r="N329" s="312"/>
    </row>
    <row r="330" spans="4:14" s="42" customFormat="1" ht="15">
      <c r="D330" s="309"/>
      <c r="G330" s="331"/>
      <c r="H330" s="334"/>
      <c r="I330" s="324"/>
      <c r="J330" s="311"/>
      <c r="K330" s="310"/>
      <c r="L330" s="327"/>
      <c r="N330" s="312"/>
    </row>
    <row r="331" spans="4:14" s="42" customFormat="1" ht="15">
      <c r="D331" s="309"/>
      <c r="G331" s="331"/>
      <c r="H331" s="334"/>
      <c r="I331" s="324"/>
      <c r="J331" s="311"/>
      <c r="K331" s="310"/>
      <c r="L331" s="327"/>
      <c r="N331" s="312"/>
    </row>
    <row r="332" spans="4:14" s="42" customFormat="1" ht="15">
      <c r="D332" s="309"/>
      <c r="G332" s="331"/>
      <c r="H332" s="334"/>
      <c r="I332" s="324"/>
      <c r="J332" s="311"/>
      <c r="K332" s="310"/>
      <c r="L332" s="327"/>
      <c r="N332" s="312"/>
    </row>
    <row r="333" spans="4:14" s="42" customFormat="1" ht="15">
      <c r="D333" s="309"/>
      <c r="G333" s="331"/>
      <c r="H333" s="334"/>
      <c r="I333" s="324"/>
      <c r="J333" s="311"/>
      <c r="K333" s="310"/>
      <c r="L333" s="327"/>
      <c r="N333" s="312"/>
    </row>
    <row r="334" spans="4:14" s="42" customFormat="1" ht="15">
      <c r="D334" s="309"/>
      <c r="G334" s="331"/>
      <c r="H334" s="334"/>
      <c r="I334" s="324"/>
      <c r="J334" s="311"/>
      <c r="K334" s="310"/>
      <c r="L334" s="327"/>
      <c r="N334" s="312"/>
    </row>
    <row r="335" spans="4:14" s="42" customFormat="1" ht="15">
      <c r="D335" s="309"/>
      <c r="G335" s="331"/>
      <c r="H335" s="334"/>
      <c r="I335" s="324"/>
      <c r="J335" s="311"/>
      <c r="K335" s="310"/>
      <c r="L335" s="327"/>
      <c r="N335" s="312"/>
    </row>
    <row r="336" spans="4:14" s="42" customFormat="1" ht="15">
      <c r="D336" s="309"/>
      <c r="G336" s="331"/>
      <c r="H336" s="334"/>
      <c r="I336" s="324"/>
      <c r="J336" s="311"/>
      <c r="K336" s="310"/>
      <c r="L336" s="327"/>
      <c r="N336" s="312"/>
    </row>
    <row r="337" spans="4:14" s="42" customFormat="1" ht="15">
      <c r="D337" s="309"/>
      <c r="G337" s="331"/>
      <c r="H337" s="334"/>
      <c r="I337" s="324"/>
      <c r="J337" s="311"/>
      <c r="K337" s="310"/>
      <c r="L337" s="327"/>
      <c r="N337" s="312"/>
    </row>
    <row r="338" spans="4:14" s="42" customFormat="1" ht="15">
      <c r="D338" s="309"/>
      <c r="G338" s="331"/>
      <c r="H338" s="334"/>
      <c r="I338" s="324"/>
      <c r="J338" s="311"/>
      <c r="K338" s="310"/>
      <c r="L338" s="327"/>
      <c r="N338" s="312"/>
    </row>
    <row r="339" spans="4:14" s="42" customFormat="1" ht="15">
      <c r="D339" s="309"/>
      <c r="G339" s="331"/>
      <c r="H339" s="334"/>
      <c r="I339" s="324"/>
      <c r="J339" s="311"/>
      <c r="K339" s="310"/>
      <c r="L339" s="327"/>
      <c r="N339" s="312"/>
    </row>
    <row r="340" spans="4:14" s="42" customFormat="1" ht="15">
      <c r="D340" s="309"/>
      <c r="G340" s="331"/>
      <c r="H340" s="334"/>
      <c r="I340" s="324"/>
      <c r="J340" s="311"/>
      <c r="K340" s="310"/>
      <c r="L340" s="327"/>
      <c r="N340" s="312"/>
    </row>
    <row r="341" spans="4:14" s="42" customFormat="1" ht="15">
      <c r="D341" s="309"/>
      <c r="G341" s="331"/>
      <c r="H341" s="334"/>
      <c r="I341" s="324"/>
      <c r="J341" s="311"/>
      <c r="K341" s="310"/>
      <c r="L341" s="327"/>
      <c r="N341" s="312"/>
    </row>
    <row r="342" spans="4:14" s="42" customFormat="1" ht="15">
      <c r="D342" s="309"/>
      <c r="G342" s="331"/>
      <c r="H342" s="334"/>
      <c r="I342" s="324"/>
      <c r="J342" s="311"/>
      <c r="K342" s="310"/>
      <c r="L342" s="327"/>
      <c r="N342" s="312"/>
    </row>
    <row r="343" spans="4:14" s="42" customFormat="1" ht="15">
      <c r="D343" s="309"/>
      <c r="G343" s="331"/>
      <c r="H343" s="334"/>
      <c r="I343" s="324"/>
      <c r="J343" s="311"/>
      <c r="K343" s="310"/>
      <c r="L343" s="327"/>
      <c r="N343" s="312"/>
    </row>
    <row r="344" spans="4:14" s="42" customFormat="1" ht="15">
      <c r="D344" s="309"/>
      <c r="G344" s="331"/>
      <c r="H344" s="334"/>
      <c r="I344" s="324"/>
      <c r="J344" s="311"/>
      <c r="K344" s="310"/>
      <c r="L344" s="327"/>
      <c r="N344" s="312"/>
    </row>
    <row r="345" spans="4:14" s="42" customFormat="1" ht="15">
      <c r="D345" s="309"/>
      <c r="G345" s="331"/>
      <c r="H345" s="334"/>
      <c r="I345" s="324"/>
      <c r="J345" s="311"/>
      <c r="K345" s="310"/>
      <c r="L345" s="327"/>
      <c r="N345" s="312"/>
    </row>
    <row r="346" spans="4:14" s="42" customFormat="1" ht="15">
      <c r="D346" s="309"/>
      <c r="G346" s="331"/>
      <c r="H346" s="334"/>
      <c r="I346" s="324"/>
      <c r="J346" s="311"/>
      <c r="K346" s="310"/>
      <c r="L346" s="327"/>
      <c r="N346" s="312"/>
    </row>
    <row r="347" spans="4:14" s="42" customFormat="1" ht="15">
      <c r="D347" s="309"/>
      <c r="G347" s="331"/>
      <c r="H347" s="334"/>
      <c r="I347" s="324"/>
      <c r="J347" s="311"/>
      <c r="K347" s="310"/>
      <c r="L347" s="327"/>
      <c r="N347" s="312"/>
    </row>
    <row r="348" spans="4:14" s="42" customFormat="1" ht="15">
      <c r="D348" s="309"/>
      <c r="G348" s="331"/>
      <c r="H348" s="334"/>
      <c r="I348" s="324"/>
      <c r="J348" s="311"/>
      <c r="K348" s="310"/>
      <c r="L348" s="327"/>
      <c r="N348" s="312"/>
    </row>
    <row r="349" spans="4:14" s="42" customFormat="1" ht="15">
      <c r="D349" s="309"/>
      <c r="G349" s="331"/>
      <c r="H349" s="334"/>
      <c r="I349" s="324"/>
      <c r="J349" s="311"/>
      <c r="K349" s="310"/>
      <c r="L349" s="327"/>
      <c r="N349" s="312"/>
    </row>
    <row r="350" spans="4:14" s="42" customFormat="1" ht="15">
      <c r="D350" s="309"/>
      <c r="G350" s="331"/>
      <c r="H350" s="334"/>
      <c r="I350" s="324"/>
      <c r="J350" s="311"/>
      <c r="K350" s="310"/>
      <c r="L350" s="327"/>
      <c r="N350" s="312"/>
    </row>
    <row r="351" spans="4:14" s="42" customFormat="1" ht="15">
      <c r="D351" s="309"/>
      <c r="G351" s="331"/>
      <c r="H351" s="334"/>
      <c r="I351" s="324"/>
      <c r="J351" s="311"/>
      <c r="K351" s="310"/>
      <c r="L351" s="327"/>
      <c r="N351" s="312"/>
    </row>
    <row r="352" spans="4:14" s="42" customFormat="1" ht="15">
      <c r="D352" s="309"/>
      <c r="G352" s="331"/>
      <c r="H352" s="334"/>
      <c r="I352" s="324"/>
      <c r="J352" s="311"/>
      <c r="K352" s="310"/>
      <c r="L352" s="327"/>
      <c r="N352" s="312"/>
    </row>
    <row r="353" spans="4:14" s="42" customFormat="1" ht="15">
      <c r="D353" s="309"/>
      <c r="G353" s="331"/>
      <c r="H353" s="334"/>
      <c r="I353" s="324"/>
      <c r="J353" s="311"/>
      <c r="K353" s="310"/>
      <c r="L353" s="327"/>
      <c r="N353" s="312"/>
    </row>
    <row r="354" spans="4:14" s="42" customFormat="1" ht="15">
      <c r="D354" s="309"/>
      <c r="G354" s="331"/>
      <c r="H354" s="334"/>
      <c r="I354" s="324"/>
      <c r="J354" s="311"/>
      <c r="K354" s="310"/>
      <c r="L354" s="327"/>
      <c r="N354" s="312"/>
    </row>
    <row r="355" spans="4:14" s="42" customFormat="1" ht="15">
      <c r="D355" s="309"/>
      <c r="G355" s="331"/>
      <c r="H355" s="334"/>
      <c r="I355" s="324"/>
      <c r="J355" s="311"/>
      <c r="K355" s="310"/>
      <c r="L355" s="327"/>
      <c r="N355" s="312"/>
    </row>
    <row r="356" spans="4:14" s="42" customFormat="1" ht="15">
      <c r="D356" s="309"/>
      <c r="G356" s="331"/>
      <c r="H356" s="334"/>
      <c r="I356" s="324"/>
      <c r="J356" s="311"/>
      <c r="K356" s="310"/>
      <c r="L356" s="327"/>
      <c r="N356" s="312"/>
    </row>
    <row r="357" spans="4:14" s="42" customFormat="1" ht="15">
      <c r="D357" s="309"/>
      <c r="G357" s="331"/>
      <c r="H357" s="334"/>
      <c r="I357" s="324"/>
      <c r="J357" s="311"/>
      <c r="K357" s="310"/>
      <c r="L357" s="327"/>
      <c r="N357" s="312"/>
    </row>
    <row r="358" spans="4:14" s="42" customFormat="1" ht="15">
      <c r="D358" s="309"/>
      <c r="G358" s="331"/>
      <c r="H358" s="334"/>
      <c r="I358" s="324"/>
      <c r="J358" s="311"/>
      <c r="K358" s="310"/>
      <c r="L358" s="327"/>
      <c r="N358" s="312"/>
    </row>
    <row r="359" spans="4:14" s="42" customFormat="1" ht="15">
      <c r="D359" s="309"/>
      <c r="G359" s="331"/>
      <c r="H359" s="334"/>
      <c r="I359" s="324"/>
      <c r="J359" s="311"/>
      <c r="K359" s="310"/>
      <c r="L359" s="327"/>
      <c r="N359" s="312"/>
    </row>
    <row r="360" spans="4:14" s="42" customFormat="1" ht="15">
      <c r="D360" s="309"/>
      <c r="G360" s="331"/>
      <c r="H360" s="334"/>
      <c r="I360" s="324"/>
      <c r="J360" s="311"/>
      <c r="K360" s="310"/>
      <c r="L360" s="327"/>
      <c r="N360" s="312"/>
    </row>
    <row r="361" spans="4:14" s="42" customFormat="1" ht="15">
      <c r="D361" s="309"/>
      <c r="G361" s="331"/>
      <c r="H361" s="334"/>
      <c r="I361" s="324"/>
      <c r="J361" s="311"/>
      <c r="K361" s="310"/>
      <c r="L361" s="327"/>
      <c r="N361" s="312"/>
    </row>
    <row r="362" spans="4:14" s="42" customFormat="1" ht="15">
      <c r="D362" s="309"/>
      <c r="G362" s="331"/>
      <c r="H362" s="334"/>
      <c r="I362" s="324"/>
      <c r="J362" s="311"/>
      <c r="K362" s="310"/>
      <c r="L362" s="327"/>
      <c r="N362" s="312"/>
    </row>
  </sheetData>
  <sheetProtection/>
  <mergeCells count="22">
    <mergeCell ref="A1:L3"/>
    <mergeCell ref="A4:B5"/>
    <mergeCell ref="C4:C6"/>
    <mergeCell ref="D4:D6"/>
    <mergeCell ref="E4:E6"/>
    <mergeCell ref="D16:K16"/>
    <mergeCell ref="I5:I6"/>
    <mergeCell ref="N7:Q7"/>
    <mergeCell ref="H5:H6"/>
    <mergeCell ref="G4:I4"/>
    <mergeCell ref="D9:K9"/>
    <mergeCell ref="L4:L6"/>
    <mergeCell ref="F4:F6"/>
    <mergeCell ref="O5:S5"/>
    <mergeCell ref="D49:K49"/>
    <mergeCell ref="D24:K24"/>
    <mergeCell ref="D32:K32"/>
    <mergeCell ref="D45:K45"/>
    <mergeCell ref="G5:G6"/>
    <mergeCell ref="K4:K6"/>
    <mergeCell ref="D8:L8"/>
    <mergeCell ref="J4:J6"/>
  </mergeCells>
  <conditionalFormatting sqref="E14">
    <cfRule type="expression" priority="1" dxfId="1" stopIfTrue="1">
      <formula>#REF!&lt;&gt;E14</formula>
    </cfRule>
    <cfRule type="expression" priority="2" dxfId="0" stopIfTrue="1">
      <formula>#REF!=E14</formula>
    </cfRule>
  </conditionalFormatting>
  <printOptions/>
  <pageMargins left="0.7086614173228347" right="0.31496062992125984" top="0.5511811023622047" bottom="0.5511811023622047" header="0.31496062992125984" footer="0.31496062992125984"/>
  <pageSetup fitToHeight="8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view="pageBreakPreview"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7.8515625" style="41" customWidth="1"/>
    <col min="2" max="2" width="48.7109375" style="41" customWidth="1"/>
    <col min="3" max="3" width="27.8515625" style="41" customWidth="1"/>
    <col min="4" max="4" width="33.28125" style="41" customWidth="1"/>
    <col min="5" max="5" width="73.8515625" style="41" customWidth="1"/>
    <col min="6" max="6" width="8.28125" style="41" customWidth="1"/>
    <col min="7" max="16384" width="8.8515625" style="41" customWidth="1"/>
  </cols>
  <sheetData>
    <row r="1" spans="1:6" ht="15">
      <c r="A1" s="21"/>
      <c r="B1" s="21"/>
      <c r="C1" s="21"/>
      <c r="D1" s="21"/>
      <c r="E1" s="21"/>
      <c r="F1" s="21"/>
    </row>
    <row r="2" spans="1:6" s="352" customFormat="1" ht="60" customHeight="1">
      <c r="A2" s="681" t="s">
        <v>487</v>
      </c>
      <c r="B2" s="681"/>
      <c r="C2" s="681"/>
      <c r="D2" s="681"/>
      <c r="E2" s="681"/>
      <c r="F2" s="351"/>
    </row>
    <row r="3" spans="1:6" ht="18.75">
      <c r="A3" s="353"/>
      <c r="B3" s="354"/>
      <c r="C3" s="354"/>
      <c r="D3" s="354"/>
      <c r="E3" s="354"/>
      <c r="F3" s="355"/>
    </row>
    <row r="4" spans="1:6" s="352" customFormat="1" ht="37.5">
      <c r="A4" s="356" t="s">
        <v>16</v>
      </c>
      <c r="B4" s="356" t="s">
        <v>458</v>
      </c>
      <c r="C4" s="356" t="s">
        <v>459</v>
      </c>
      <c r="D4" s="356" t="s">
        <v>460</v>
      </c>
      <c r="E4" s="356" t="s">
        <v>461</v>
      </c>
      <c r="F4" s="357"/>
    </row>
    <row r="5" spans="1:6" s="352" customFormat="1" ht="18.75">
      <c r="A5" s="358">
        <v>1</v>
      </c>
      <c r="B5" s="358"/>
      <c r="C5" s="359"/>
      <c r="D5" s="358"/>
      <c r="E5" s="358"/>
      <c r="F5" s="357"/>
    </row>
    <row r="6" spans="1:6" ht="15">
      <c r="A6" s="360"/>
      <c r="B6" s="360"/>
      <c r="C6" s="361"/>
      <c r="D6" s="360"/>
      <c r="E6" s="360"/>
      <c r="F6" s="36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view="pageBreakPreview" zoomScale="50" zoomScaleNormal="80" zoomScaleSheetLayoutView="50" zoomScalePageLayoutView="0" workbookViewId="0" topLeftCell="A7">
      <selection activeCell="G7" sqref="G7"/>
    </sheetView>
  </sheetViews>
  <sheetFormatPr defaultColWidth="8.8515625" defaultRowHeight="15"/>
  <cols>
    <col min="1" max="1" width="5.28125" style="363" customWidth="1"/>
    <col min="2" max="2" width="5.57421875" style="363" customWidth="1"/>
    <col min="3" max="3" width="32.00390625" style="363" customWidth="1"/>
    <col min="4" max="4" width="28.57421875" style="363" customWidth="1"/>
    <col min="5" max="5" width="26.421875" style="363" customWidth="1"/>
    <col min="6" max="8" width="23.28125" style="363" customWidth="1"/>
    <col min="9" max="9" width="23.28125" style="398" customWidth="1"/>
    <col min="10" max="10" width="23.28125" style="363" customWidth="1"/>
    <col min="11" max="16384" width="8.8515625" style="41" customWidth="1"/>
  </cols>
  <sheetData>
    <row r="1" spans="9:10" ht="15">
      <c r="I1" s="682"/>
      <c r="J1" s="682"/>
    </row>
    <row r="2" spans="1:10" ht="36" customHeight="1">
      <c r="A2" s="683" t="s">
        <v>488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0" ht="20.25">
      <c r="A3" s="364"/>
      <c r="B3" s="364"/>
      <c r="C3" s="364"/>
      <c r="D3" s="364"/>
      <c r="E3" s="364"/>
      <c r="F3" s="364"/>
      <c r="G3" s="364"/>
      <c r="H3" s="364"/>
      <c r="I3" s="365"/>
      <c r="J3" s="364"/>
    </row>
    <row r="4" spans="1:10" s="270" customFormat="1" ht="69.75" customHeight="1">
      <c r="A4" s="684" t="s">
        <v>9</v>
      </c>
      <c r="B4" s="685"/>
      <c r="C4" s="366" t="s">
        <v>31</v>
      </c>
      <c r="D4" s="367" t="s">
        <v>462</v>
      </c>
      <c r="E4" s="368" t="s">
        <v>463</v>
      </c>
      <c r="F4" s="369" t="s">
        <v>464</v>
      </c>
      <c r="G4" s="369" t="s">
        <v>465</v>
      </c>
      <c r="H4" s="369" t="s">
        <v>466</v>
      </c>
      <c r="I4" s="370" t="s">
        <v>467</v>
      </c>
      <c r="J4" s="369" t="s">
        <v>468</v>
      </c>
    </row>
    <row r="5" spans="1:10" s="270" customFormat="1" ht="15.75">
      <c r="A5" s="247" t="s">
        <v>14</v>
      </c>
      <c r="B5" s="247" t="s">
        <v>10</v>
      </c>
      <c r="C5" s="371"/>
      <c r="D5" s="372"/>
      <c r="E5" s="373"/>
      <c r="F5" s="374" t="s">
        <v>469</v>
      </c>
      <c r="G5" s="374" t="s">
        <v>470</v>
      </c>
      <c r="H5" s="374" t="s">
        <v>471</v>
      </c>
      <c r="I5" s="375" t="s">
        <v>472</v>
      </c>
      <c r="J5" s="374" t="s">
        <v>473</v>
      </c>
    </row>
    <row r="6" spans="1:10" s="270" customFormat="1" ht="15.75">
      <c r="A6" s="247" t="s">
        <v>8</v>
      </c>
      <c r="B6" s="247" t="s">
        <v>7</v>
      </c>
      <c r="C6" s="247" t="s">
        <v>55</v>
      </c>
      <c r="D6" s="374">
        <v>4</v>
      </c>
      <c r="E6" s="369">
        <v>5</v>
      </c>
      <c r="F6" s="374" t="s">
        <v>474</v>
      </c>
      <c r="G6" s="374">
        <v>7</v>
      </c>
      <c r="H6" s="376">
        <v>8</v>
      </c>
      <c r="I6" s="375">
        <v>9</v>
      </c>
      <c r="J6" s="374" t="s">
        <v>475</v>
      </c>
    </row>
    <row r="7" spans="1:10" ht="96" customHeight="1">
      <c r="A7" s="377">
        <v>1</v>
      </c>
      <c r="B7" s="377">
        <v>1</v>
      </c>
      <c r="C7" s="378" t="s">
        <v>476</v>
      </c>
      <c r="D7" s="379" t="s">
        <v>163</v>
      </c>
      <c r="E7" s="379" t="s">
        <v>163</v>
      </c>
      <c r="F7" s="386">
        <f aca="true" t="shared" si="0" ref="F7:F13">G7*J7</f>
        <v>1.4925373134328357</v>
      </c>
      <c r="G7" s="380">
        <f>'Форма 5 2022'!N9</f>
        <v>0.8</v>
      </c>
      <c r="H7" s="380">
        <v>1</v>
      </c>
      <c r="I7" s="381">
        <v>0.536</v>
      </c>
      <c r="J7" s="382">
        <f aca="true" t="shared" si="1" ref="J7:J12">H7/I7</f>
        <v>1.8656716417910446</v>
      </c>
    </row>
    <row r="8" spans="1:10" ht="103.5" customHeight="1">
      <c r="A8" s="377">
        <v>2</v>
      </c>
      <c r="B8" s="377">
        <v>2</v>
      </c>
      <c r="C8" s="378" t="s">
        <v>477</v>
      </c>
      <c r="D8" s="379" t="s">
        <v>163</v>
      </c>
      <c r="E8" s="379" t="s">
        <v>163</v>
      </c>
      <c r="F8" s="386">
        <f t="shared" si="0"/>
        <v>1.3293720846788661</v>
      </c>
      <c r="G8" s="380">
        <f>'Форма 5 2022'!N16</f>
        <v>0.8308575529242913</v>
      </c>
      <c r="H8" s="380">
        <v>1</v>
      </c>
      <c r="I8" s="381">
        <v>0.625</v>
      </c>
      <c r="J8" s="382">
        <f t="shared" si="1"/>
        <v>1.6</v>
      </c>
    </row>
    <row r="9" spans="1:10" ht="135.75" customHeight="1">
      <c r="A9" s="377">
        <v>3</v>
      </c>
      <c r="B9" s="377">
        <v>3</v>
      </c>
      <c r="C9" s="378" t="s">
        <v>478</v>
      </c>
      <c r="D9" s="383" t="s">
        <v>479</v>
      </c>
      <c r="E9" s="383" t="s">
        <v>479</v>
      </c>
      <c r="F9" s="386">
        <f t="shared" si="0"/>
        <v>1.4648218745208712</v>
      </c>
      <c r="G9" s="380">
        <f>'Форма 5 2022'!N24</f>
        <v>0.8569207965947095</v>
      </c>
      <c r="H9" s="380">
        <v>1</v>
      </c>
      <c r="I9" s="384">
        <v>0.585</v>
      </c>
      <c r="J9" s="382">
        <f t="shared" si="1"/>
        <v>1.7094017094017095</v>
      </c>
    </row>
    <row r="10" spans="1:10" ht="125.25" customHeight="1">
      <c r="A10" s="377">
        <v>4</v>
      </c>
      <c r="B10" s="377">
        <v>4</v>
      </c>
      <c r="C10" s="385" t="s">
        <v>480</v>
      </c>
      <c r="D10" s="379" t="s">
        <v>163</v>
      </c>
      <c r="E10" s="379" t="s">
        <v>163</v>
      </c>
      <c r="F10" s="386">
        <f t="shared" si="0"/>
        <v>1.997378857969877</v>
      </c>
      <c r="G10" s="380">
        <f>'Форма 5 2022'!N32</f>
        <v>0.6771114328517883</v>
      </c>
      <c r="H10" s="380">
        <v>1</v>
      </c>
      <c r="I10" s="384">
        <v>0.339</v>
      </c>
      <c r="J10" s="382">
        <f t="shared" si="1"/>
        <v>2.949852507374631</v>
      </c>
    </row>
    <row r="11" spans="1:10" ht="90.75" customHeight="1">
      <c r="A11" s="377">
        <v>5</v>
      </c>
      <c r="B11" s="377">
        <v>5</v>
      </c>
      <c r="C11" s="378" t="s">
        <v>481</v>
      </c>
      <c r="D11" s="379" t="s">
        <v>163</v>
      </c>
      <c r="E11" s="379" t="s">
        <v>163</v>
      </c>
      <c r="F11" s="386">
        <f t="shared" si="0"/>
        <v>2.2772509073878937</v>
      </c>
      <c r="G11" s="380">
        <f>'Форма 5 2022'!N45</f>
        <v>0.9974358974358974</v>
      </c>
      <c r="H11" s="380">
        <v>1</v>
      </c>
      <c r="I11" s="384">
        <v>0.438</v>
      </c>
      <c r="J11" s="382">
        <f t="shared" si="1"/>
        <v>2.2831050228310503</v>
      </c>
    </row>
    <row r="12" spans="1:10" ht="116.25" customHeight="1">
      <c r="A12" s="387">
        <v>6</v>
      </c>
      <c r="B12" s="387">
        <v>6</v>
      </c>
      <c r="C12" s="388" t="s">
        <v>482</v>
      </c>
      <c r="D12" s="383" t="s">
        <v>479</v>
      </c>
      <c r="E12" s="383" t="s">
        <v>479</v>
      </c>
      <c r="F12" s="386">
        <f t="shared" si="0"/>
        <v>2.6993737060762335</v>
      </c>
      <c r="G12" s="389">
        <f>'Форма 5 2022'!N49</f>
        <v>0.7774196273499553</v>
      </c>
      <c r="H12" s="389">
        <v>1</v>
      </c>
      <c r="I12" s="390">
        <v>0.288</v>
      </c>
      <c r="J12" s="382">
        <f t="shared" si="1"/>
        <v>3.4722222222222223</v>
      </c>
    </row>
    <row r="13" spans="1:10" s="393" customFormat="1" ht="49.5" customHeight="1">
      <c r="A13" s="391"/>
      <c r="B13" s="391"/>
      <c r="C13" s="686" t="s">
        <v>483</v>
      </c>
      <c r="D13" s="687"/>
      <c r="E13" s="688"/>
      <c r="F13" s="386">
        <f t="shared" si="0"/>
        <v>1.3664109294140228</v>
      </c>
      <c r="G13" s="386">
        <f>'Форма 5 2022'!N8</f>
        <v>0.7638237095424388</v>
      </c>
      <c r="H13" s="386">
        <f>SUM(H7:H12)/6</f>
        <v>1</v>
      </c>
      <c r="I13" s="392">
        <v>0.559</v>
      </c>
      <c r="J13" s="386">
        <f>H13/I13</f>
        <v>1.7889087656529514</v>
      </c>
    </row>
    <row r="15" spans="7:10" ht="15">
      <c r="G15" s="394"/>
      <c r="H15" s="394"/>
      <c r="I15" s="395"/>
      <c r="J15" s="394"/>
    </row>
    <row r="16" spans="7:10" ht="15">
      <c r="G16" s="394"/>
      <c r="H16" s="394"/>
      <c r="I16" s="395"/>
      <c r="J16" s="394"/>
    </row>
    <row r="18" spans="7:9" ht="22.5">
      <c r="G18" s="396" t="s">
        <v>484</v>
      </c>
      <c r="H18" s="396" t="s">
        <v>485</v>
      </c>
      <c r="I18" s="397" t="s">
        <v>486</v>
      </c>
    </row>
  </sheetData>
  <sheetProtection/>
  <mergeCells count="4">
    <mergeCell ref="I1:J1"/>
    <mergeCell ref="A2:J2"/>
    <mergeCell ref="A4:B4"/>
    <mergeCell ref="C13:E13"/>
  </mergeCells>
  <printOptions/>
  <pageMargins left="0.31496062992125984" right="0.31496062992125984" top="0.7480314960629921" bottom="0.35433070866141736" header="0.31496062992125984" footer="0.31496062992125984"/>
  <pageSetup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2022-08-15T06:59:40Z</dcterms:modified>
  <cp:category/>
  <cp:version/>
  <cp:contentType/>
  <cp:contentStatus/>
</cp:coreProperties>
</file>